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E:\БЮДЖЕТЫ\БЮДЖЕТ 2024\1 ПРОЕКТ бюджета МО Улаганский район на 2024-2026 гг\Документы к бюджету\"/>
    </mc:Choice>
  </mc:AlternateContent>
  <bookViews>
    <workbookView xWindow="0" yWindow="0" windowWidth="28800" windowHeight="11835"/>
  </bookViews>
  <sheets>
    <sheet name="Лист1" sheetId="1" r:id="rId1"/>
  </sheets>
  <definedNames>
    <definedName name="_xlnm.Print_Area" localSheetId="0">Лист1!$A$1:$K$109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2" i="1" l="1"/>
  <c r="F50" i="1"/>
  <c r="G73" i="1" l="1"/>
  <c r="E106" i="1" l="1"/>
  <c r="G41" i="1" l="1"/>
  <c r="I36" i="1"/>
  <c r="G36" i="1"/>
  <c r="I35" i="1"/>
  <c r="G35" i="1"/>
  <c r="I34" i="1"/>
  <c r="G34" i="1"/>
  <c r="I33" i="1"/>
  <c r="G33" i="1"/>
  <c r="K32" i="1"/>
  <c r="K31" i="1" s="1"/>
  <c r="J32" i="1"/>
  <c r="J31" i="1" s="1"/>
  <c r="I32" i="1"/>
  <c r="H32" i="1"/>
  <c r="F32" i="1"/>
  <c r="G32" i="1" s="1"/>
  <c r="E32" i="1"/>
  <c r="E31" i="1" s="1"/>
  <c r="H31" i="1"/>
  <c r="I30" i="1"/>
  <c r="G30" i="1"/>
  <c r="I29" i="1"/>
  <c r="G29" i="1"/>
  <c r="I27" i="1"/>
  <c r="G27" i="1"/>
  <c r="I26" i="1"/>
  <c r="G26" i="1"/>
  <c r="H25" i="1"/>
  <c r="J25" i="1" s="1"/>
  <c r="K25" i="1" s="1"/>
  <c r="G25" i="1"/>
  <c r="H24" i="1"/>
  <c r="J24" i="1" s="1"/>
  <c r="K24" i="1" s="1"/>
  <c r="G24" i="1"/>
  <c r="H22" i="1"/>
  <c r="I22" i="1" s="1"/>
  <c r="G22" i="1"/>
  <c r="I21" i="1"/>
  <c r="G21" i="1"/>
  <c r="J17" i="1"/>
  <c r="J15" i="1" s="1"/>
  <c r="H17" i="1"/>
  <c r="I17" i="1" s="1"/>
  <c r="G17" i="1"/>
  <c r="H15" i="1"/>
  <c r="I15" i="1" s="1"/>
  <c r="G15" i="1"/>
  <c r="H14" i="1"/>
  <c r="J14" i="1" s="1"/>
  <c r="J10" i="1" s="1"/>
  <c r="G14" i="1"/>
  <c r="I13" i="1"/>
  <c r="G13" i="1"/>
  <c r="I12" i="1"/>
  <c r="G12" i="1"/>
  <c r="I11" i="1"/>
  <c r="G11" i="1"/>
  <c r="F10" i="1"/>
  <c r="F7" i="1" s="1"/>
  <c r="I9" i="1"/>
  <c r="G9" i="1"/>
  <c r="I8" i="1"/>
  <c r="G8" i="1"/>
  <c r="J7" i="1" l="1"/>
  <c r="J6" i="1" s="1"/>
  <c r="F6" i="1"/>
  <c r="G6" i="1" s="1"/>
  <c r="G7" i="1"/>
  <c r="K17" i="1"/>
  <c r="K15" i="1" s="1"/>
  <c r="K7" i="1" s="1"/>
  <c r="K6" i="1" s="1"/>
  <c r="I24" i="1"/>
  <c r="G10" i="1"/>
  <c r="I14" i="1"/>
  <c r="I25" i="1"/>
  <c r="F31" i="1"/>
  <c r="G31" i="1" s="1"/>
  <c r="H10" i="1"/>
  <c r="H7" i="1" l="1"/>
  <c r="I7" i="1" s="1"/>
  <c r="I6" i="1" s="1"/>
  <c r="I10" i="1"/>
  <c r="I31" i="1"/>
  <c r="K48" i="1" l="1"/>
  <c r="J48" i="1"/>
  <c r="H48" i="1"/>
  <c r="E48" i="1"/>
  <c r="D48" i="1"/>
  <c r="G42" i="1"/>
  <c r="H73" i="1" l="1"/>
  <c r="J73" i="1"/>
  <c r="H106" i="1" l="1"/>
  <c r="J106" i="1"/>
  <c r="K106" i="1"/>
  <c r="D106" i="1"/>
  <c r="I42" i="1" l="1"/>
  <c r="F106" i="1"/>
  <c r="I43" i="1"/>
  <c r="G43" i="1"/>
  <c r="F46" i="1" l="1"/>
  <c r="F51" i="1"/>
  <c r="I51" i="1" s="1"/>
  <c r="F54" i="1"/>
  <c r="F56" i="1"/>
  <c r="F57" i="1"/>
  <c r="F58" i="1"/>
  <c r="F59" i="1"/>
  <c r="F60" i="1"/>
  <c r="F61" i="1"/>
  <c r="F62" i="1"/>
  <c r="F63" i="1"/>
  <c r="F64" i="1"/>
  <c r="F66" i="1"/>
  <c r="F67" i="1"/>
  <c r="F68" i="1"/>
  <c r="F69" i="1"/>
  <c r="F70" i="1"/>
  <c r="F71" i="1"/>
  <c r="F72" i="1"/>
  <c r="F74" i="1"/>
  <c r="F75" i="1"/>
  <c r="F76" i="1"/>
  <c r="F77" i="1"/>
  <c r="F78" i="1"/>
  <c r="G46" i="1" l="1"/>
  <c r="F48" i="1"/>
  <c r="I48" i="1" s="1"/>
  <c r="I75" i="1"/>
  <c r="G75" i="1"/>
  <c r="I71" i="1"/>
  <c r="G71" i="1"/>
  <c r="I63" i="1"/>
  <c r="G63" i="1"/>
  <c r="I59" i="1"/>
  <c r="G59" i="1"/>
  <c r="I55" i="1"/>
  <c r="G55" i="1"/>
  <c r="I46" i="1"/>
  <c r="I74" i="1"/>
  <c r="G74" i="1"/>
  <c r="I70" i="1"/>
  <c r="G70" i="1"/>
  <c r="I62" i="1"/>
  <c r="G62" i="1"/>
  <c r="I58" i="1"/>
  <c r="G58" i="1"/>
  <c r="I54" i="1"/>
  <c r="G54" i="1"/>
  <c r="I45" i="1"/>
  <c r="G45" i="1"/>
  <c r="G77" i="1"/>
  <c r="I77" i="1"/>
  <c r="I73" i="1"/>
  <c r="I69" i="1"/>
  <c r="G69" i="1"/>
  <c r="I65" i="1"/>
  <c r="G65" i="1"/>
  <c r="I61" i="1"/>
  <c r="G61" i="1"/>
  <c r="I57" i="1"/>
  <c r="G57" i="1"/>
  <c r="I53" i="1"/>
  <c r="G53" i="1"/>
  <c r="I79" i="1"/>
  <c r="G79" i="1"/>
  <c r="I67" i="1"/>
  <c r="G67" i="1"/>
  <c r="G51" i="1"/>
  <c r="I78" i="1"/>
  <c r="G78" i="1"/>
  <c r="I66" i="1"/>
  <c r="G66" i="1"/>
  <c r="I50" i="1"/>
  <c r="G50" i="1"/>
  <c r="I76" i="1"/>
  <c r="G76" i="1"/>
  <c r="I72" i="1"/>
  <c r="G72" i="1"/>
  <c r="G68" i="1"/>
  <c r="I68" i="1"/>
  <c r="I64" i="1"/>
  <c r="G64" i="1"/>
  <c r="I60" i="1"/>
  <c r="G60" i="1"/>
  <c r="I56" i="1"/>
  <c r="G56" i="1"/>
  <c r="I52" i="1"/>
  <c r="G52" i="1"/>
  <c r="I47" i="1"/>
  <c r="G47" i="1"/>
  <c r="G48" i="1" l="1"/>
</calcChain>
</file>

<file path=xl/sharedStrings.xml><?xml version="1.0" encoding="utf-8"?>
<sst xmlns="http://schemas.openxmlformats.org/spreadsheetml/2006/main" count="139" uniqueCount="139">
  <si>
    <t>Наименование показателя</t>
  </si>
  <si>
    <t>Коды бюджетной классификации доходов и расходов</t>
  </si>
  <si>
    <t>Исполнение за год, предшествующий текущему году, тыс. руб.</t>
  </si>
  <si>
    <t>Плановые назначения на текущий год, тыс. руб.</t>
  </si>
  <si>
    <t>Оценка ожидаемого исполнения на текущий год, тыс. руб.</t>
  </si>
  <si>
    <t>Выполнение плановых назначений, %</t>
  </si>
  <si>
    <t>Плановые назначения на очередной финансовый год, тыс. руб.</t>
  </si>
  <si>
    <t>Темп роста плановых назначений очередного финансового года к оценке ожидаемого исполнения текущего года, %</t>
  </si>
  <si>
    <t>Доходы бюджета - Итого</t>
  </si>
  <si>
    <t>Налоговые и неналоговые доходы, всего, в том числе налоговые и неналоговые доходы по следующим подгруппам:</t>
  </si>
  <si>
    <t>Налог на доходы физических лиц</t>
  </si>
  <si>
    <t>000 1 01 02000 01 0000 110</t>
  </si>
  <si>
    <t>Налоги на товары (работы, услуги), реализуемые на территории Российской Федерации</t>
  </si>
  <si>
    <t>000 1 03 00000 00 0000 000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</si>
  <si>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</si>
  <si>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</si>
  <si>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</si>
  <si>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</si>
  <si>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Единый налог на вмененный доход для отдельных видов деятельности</t>
  </si>
  <si>
    <t>000 1 05 02000 02 0000 110</t>
  </si>
  <si>
    <t>Единый сельскохозяйственный налог</t>
  </si>
  <si>
    <t>000 1 05 03000 01 0000 110</t>
  </si>
  <si>
    <t>Налог, взимаемый в связи с применением патентной системы налогообложения</t>
  </si>
  <si>
    <t>000 1 05 04000 02 0000 110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</si>
  <si>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</si>
  <si>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</si>
  <si>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</si>
  <si>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</si>
  <si>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организаций</t>
  </si>
  <si>
    <t>000 1 06 02000 02 0000 110</t>
  </si>
  <si>
    <t>Земельный налог</t>
  </si>
  <si>
    <t>000 1 06 06000 00 0000 110</t>
  </si>
  <si>
    <t>Земельный налог с организаций</t>
  </si>
  <si>
    <t>000 1 06 06030 00 0000 110</t>
  </si>
  <si>
    <t>Земельный налог с физических лиц</t>
  </si>
  <si>
    <t>000 1 06 06040 00 0000 110</t>
  </si>
  <si>
    <t>Налоги, сборы и регулярные платежи за пользование природными ресурсами</t>
  </si>
  <si>
    <t>000 1 07 00000 00 0000 000</t>
  </si>
  <si>
    <t>Государственная пошлина</t>
  </si>
  <si>
    <t>000 1 08 00000 00 0000 000</t>
  </si>
  <si>
    <t>Задолженность и перерасчеты по отмененным налогам, сборам и иным обязательным платежам</t>
  </si>
  <si>
    <t>000 1 09 00000 00 0000 000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</si>
  <si>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</si>
  <si>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</si>
  <si>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Платежи при пользовании природными ресурсами</t>
  </si>
  <si>
    <t>000 1 12 00000 00 0000 000</t>
  </si>
  <si>
    <t>Доходы от оказания платных услуг и компенсации затрат государства</t>
  </si>
  <si>
    <t>000 1 13 00000 00 0000 000</t>
  </si>
  <si>
    <t>Доходы от продажи материальных и нематериальных активов</t>
  </si>
  <si>
    <t>000 1 14 00000 00 0000 000</t>
  </si>
  <si>
    <t>Административные платежи и сборы</t>
  </si>
  <si>
    <t>000 1 15 00000 00 0000 000</t>
  </si>
  <si>
    <t>Штрафы, санкции, возмещение ущерба</t>
  </si>
  <si>
    <t>000 1 16 00000 00 0000 000</t>
  </si>
  <si>
    <t>Прочие неналоговые доходы</t>
  </si>
  <si>
    <t>000 1 17 00000 00 0000 000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</si>
  <si>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</si>
  <si>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</si>
  <si>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</si>
  <si>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</si>
  <si>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</si>
  <si>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</si>
  <si>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</si>
  <si>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</si>
  <si>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Субвенции бюджетам субъектов Российской Федерации и муниципальных образований</t>
  </si>
  <si>
    <t>000 2 02 03000 00 0000 151</t>
  </si>
  <si>
    <t>Иные межбюджетные трансферты</t>
  </si>
  <si>
    <t>000 2 02 04000 00 0000 151</t>
  </si>
  <si>
    <t>Безвозмездные поступления от государственных (муниципальных) организаций</t>
  </si>
  <si>
    <t>000 2 03 00000 00 0000 000</t>
  </si>
  <si>
    <t>Прочие безвозмездные перечисления от других бюджетов бюджетной системы Российской Федерации</t>
  </si>
  <si>
    <t>Прочие безвозмездные поступления</t>
  </si>
  <si>
    <t>000 2 07 00000 00 0000 180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</si>
  <si>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</si>
  <si>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2 18 00000 00 0000 000</t>
  </si>
  <si>
    <t>Возврат остатков субсидий, субвенций и иных межбюджетных трансфертов, имеющих целевое назначение, прошлых лет</t>
  </si>
  <si>
    <t>2 19 00000 00 0000 000</t>
  </si>
  <si>
    <t>Оплата труда, начисления на выплаты по оплате труда</t>
  </si>
  <si>
    <t>в том числе:</t>
  </si>
  <si>
    <t>Остальные расходы на оплату труда, начисления на выплаты по оплате труда</t>
  </si>
  <si>
    <t>Расходы в разрезе классификаций операций сектора государственного управления</t>
  </si>
  <si>
    <t>Результат исполнения бюджета (дефицит "-", профицит "+")</t>
  </si>
  <si>
    <t>ФОРМА
оценки ожидаемого исполнения местного бюджета на текущий
финансовый год и плановый период</t>
  </si>
  <si>
    <t>&lt;*&gt; Расходы местного бюджета отражаются с учетом отражения расходов бюджетных и автономных учреждений по соответствующим классификациям операций сектора государственного управления.</t>
  </si>
  <si>
    <t>Расходы бюджета - всего:</t>
  </si>
  <si>
    <t>Доведение минимального размера оплаты труда до 28142,40 рублей</t>
  </si>
  <si>
    <t>Заработная плата</t>
  </si>
  <si>
    <t>Прочие несоциальные выплаты персоналу в денежной форме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</si>
  <si>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</si>
  <si>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</si>
  <si>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</si>
  <si>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</si>
  <si>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</si>
  <si>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211</t>
  </si>
  <si>
    <t>212</t>
  </si>
  <si>
    <t>213</t>
  </si>
  <si>
    <t>221</t>
  </si>
  <si>
    <t>222</t>
  </si>
  <si>
    <t>223</t>
  </si>
  <si>
    <t>225</t>
  </si>
  <si>
    <t>Прочие работы, услуги</t>
  </si>
  <si>
    <t>Страхование</t>
  </si>
  <si>
    <t>Социальные пособия и компенсации персоналу в денежной форме</t>
  </si>
  <si>
    <t>226</t>
  </si>
  <si>
    <t>227</t>
  </si>
  <si>
    <t>266</t>
  </si>
  <si>
    <t>Другие экономические санкции</t>
  </si>
  <si>
    <t>293</t>
  </si>
  <si>
    <t>Иные выплаты текущего характера физическим лицам</t>
  </si>
  <si>
    <t>Иные выплаты текущего характера организациям</t>
  </si>
  <si>
    <t>296</t>
  </si>
  <si>
    <t>297</t>
  </si>
  <si>
    <t>Увеличение стоимости основных средств</t>
  </si>
  <si>
    <t>Увеличение стоимости лекарственных препаратов и материалов, применяемых в медицинских целях</t>
  </si>
  <si>
    <t>Увеличение стоимости продуктов питания</t>
  </si>
  <si>
    <t>Увеличение стоимости горюче-смазочных материалов</t>
  </si>
  <si>
    <t>310</t>
  </si>
  <si>
    <t>342</t>
  </si>
  <si>
    <t>343</t>
  </si>
  <si>
    <t>344</t>
  </si>
  <si>
    <t>345</t>
  </si>
  <si>
    <t>346</t>
  </si>
  <si>
    <t>Увеличение стоимости строительных материалов</t>
  </si>
  <si>
    <t>Увеличение стоимости мягкого инвентаря</t>
  </si>
  <si>
    <t>Безвозмездные перечисления нефинансовым организациям государственного сектора на производство</t>
  </si>
  <si>
    <t>Безвозмездные перечисления некоммерческим организациям и физическим лицам - производителям товаров, работ и услуг на производство</t>
  </si>
  <si>
    <t>Пособия по социальной помощи населению в денежной форме</t>
  </si>
  <si>
    <t>Пенсии, пособия, выплачиваемые работодателями, нанимателями бывшим работникам</t>
  </si>
  <si>
    <t>Штрафы за нарушение законодательства о закупках и нарушение условий контрактов (договоров)</t>
  </si>
  <si>
    <t>Иные выплаты капитального характера физическим лицам</t>
  </si>
  <si>
    <t>Увеличение стоимости акций и иных финансовых инструментов</t>
  </si>
  <si>
    <t>Прочие раходы</t>
  </si>
  <si>
    <t>Материальные запасы</t>
  </si>
  <si>
    <t xml:space="preserve">в том числе </t>
  </si>
  <si>
    <t>в том числе: Налоги, пошлины и сборы</t>
  </si>
  <si>
    <t>Плановые назначения на первый год планового периода, %</t>
  </si>
  <si>
    <t>Плановые назначения на второй год планового периода, %</t>
  </si>
  <si>
    <r>
      <t xml:space="preserve">Индексация оплаты труда, начисление на оплату труда, за исключением работников, оплата труда которых повышается в соответствии с Указами Президента Российской Федерации от 7 мая 2012 года </t>
    </r>
    <r>
      <rPr>
        <sz val="10"/>
        <color rgb="FF0000FF"/>
        <rFont val="Times New Roman"/>
        <family val="1"/>
        <charset val="204"/>
      </rPr>
      <t>N 597</t>
    </r>
    <r>
      <rPr>
        <sz val="10"/>
        <color theme="1"/>
        <rFont val="Times New Roman"/>
        <family val="1"/>
        <charset val="204"/>
      </rPr>
      <t xml:space="preserve">, от 1 июня 2012 года </t>
    </r>
    <r>
      <rPr>
        <sz val="10"/>
        <color rgb="FF0000FF"/>
        <rFont val="Times New Roman"/>
        <family val="1"/>
        <charset val="204"/>
      </rPr>
      <t>N 761</t>
    </r>
    <r>
      <rPr>
        <sz val="10"/>
        <color theme="1"/>
        <rFont val="Times New Roman"/>
        <family val="1"/>
        <charset val="204"/>
      </rPr>
      <t xml:space="preserve">, от 28 декабря 2012 года </t>
    </r>
    <r>
      <rPr>
        <sz val="10"/>
        <color rgb="FF0000FF"/>
        <rFont val="Times New Roman"/>
        <family val="1"/>
        <charset val="204"/>
      </rPr>
      <t>N 1688</t>
    </r>
    <r>
      <rPr>
        <sz val="10"/>
        <color theme="1"/>
        <rFont val="Times New Roman"/>
        <family val="1"/>
        <charset val="204"/>
      </rPr>
      <t xml:space="preserve">, </t>
    </r>
    <r>
      <rPr>
        <sz val="10"/>
        <color rgb="FF0000FF"/>
        <rFont val="Times New Roman"/>
        <family val="1"/>
        <charset val="204"/>
      </rPr>
      <t>распоряжением</t>
    </r>
    <r>
      <rPr>
        <sz val="10"/>
        <color theme="1"/>
        <rFont val="Times New Roman"/>
        <family val="1"/>
        <charset val="204"/>
      </rPr>
      <t xml:space="preserve"> Правительства Российской Федерации от 17 октября 2018 года N 2245-р на ___%</t>
    </r>
  </si>
  <si>
    <r>
      <t xml:space="preserve">Достижение целевых значений уровня оплаты труда не ниже предыдущего года отдельных категорий работников бюджетной сферы, установленных Указами Президента Российской Федерации от 7 мая 2012 года </t>
    </r>
    <r>
      <rPr>
        <sz val="10"/>
        <color rgb="FF0000FF"/>
        <rFont val="Times New Roman"/>
        <family val="1"/>
        <charset val="204"/>
      </rPr>
      <t>N 597</t>
    </r>
    <r>
      <rPr>
        <sz val="10"/>
        <color theme="1"/>
        <rFont val="Times New Roman"/>
        <family val="1"/>
        <charset val="204"/>
      </rPr>
      <t xml:space="preserve">, от 1 июня 2012 года </t>
    </r>
    <r>
      <rPr>
        <sz val="10"/>
        <color rgb="FF0000FF"/>
        <rFont val="Times New Roman"/>
        <family val="1"/>
        <charset val="204"/>
      </rPr>
      <t>N 761</t>
    </r>
    <r>
      <rPr>
        <sz val="10"/>
        <color theme="1"/>
        <rFont val="Times New Roman"/>
        <family val="1"/>
        <charset val="204"/>
      </rPr>
      <t xml:space="preserve">, от 28 декабря 2012 года </t>
    </r>
    <r>
      <rPr>
        <sz val="10"/>
        <color rgb="FF0000FF"/>
        <rFont val="Times New Roman"/>
        <family val="1"/>
        <charset val="204"/>
      </rPr>
      <t>N 1688</t>
    </r>
    <r>
      <rPr>
        <sz val="10"/>
        <color theme="1"/>
        <rFont val="Times New Roman"/>
        <family val="1"/>
        <charset val="204"/>
      </rPr>
      <t xml:space="preserve">, </t>
    </r>
    <r>
      <rPr>
        <sz val="10"/>
        <color rgb="FF0000FF"/>
        <rFont val="Times New Roman"/>
        <family val="1"/>
        <charset val="204"/>
      </rPr>
      <t>распоряжением</t>
    </r>
    <r>
      <rPr>
        <sz val="10"/>
        <color theme="1"/>
        <rFont val="Times New Roman"/>
        <family val="1"/>
        <charset val="204"/>
      </rPr>
      <t xml:space="preserve"> Правительства Российской Федерации от 17 октября 2018 года N 2245-р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</si>
</sst>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FF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2" xfId="0" applyFont="1" applyFill="1" applyBorder="1" applyAlignment="1">
      <alignment horizontal="center" vertical="top" wrapText="1"/>
    </xf>
    <xf numFmtId="2" fontId="4" fillId="0" borderId="4" xfId="0" applyNumberFormat="1" applyFont="1" applyFill="1" applyBorder="1" applyAlignment="1">
      <alignment vertical="top" wrapText="1"/>
    </xf>
    <xf numFmtId="0" fontId="4" fillId="0" borderId="4" xfId="0" applyFont="1" applyFill="1" applyBorder="1" applyAlignment="1">
      <alignment vertical="top" wrapText="1"/>
    </xf>
    <xf numFmtId="0" fontId="3" fillId="0" borderId="0" xfId="0" applyFont="1" applyFill="1"/>
    <xf numFmtId="164" fontId="3" fillId="0" borderId="0" xfId="0" applyNumberFormat="1" applyFont="1"/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justify"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/>
    </xf>
    <xf numFmtId="164" fontId="4" fillId="0" borderId="4" xfId="0" applyNumberFormat="1" applyFont="1" applyFill="1" applyBorder="1" applyAlignment="1">
      <alignment horizontal="justify" vertical="center" wrapText="1"/>
    </xf>
    <xf numFmtId="2" fontId="4" fillId="0" borderId="4" xfId="0" applyNumberFormat="1" applyFont="1" applyFill="1" applyBorder="1" applyAlignment="1">
      <alignment horizontal="justify" vertical="center" wrapText="1"/>
    </xf>
    <xf numFmtId="1" fontId="4" fillId="0" borderId="4" xfId="0" applyNumberFormat="1" applyFont="1" applyFill="1" applyBorder="1" applyAlignment="1">
      <alignment horizontal="justify" vertical="center" wrapText="1"/>
    </xf>
    <xf numFmtId="49" fontId="4" fillId="0" borderId="5" xfId="0" applyNumberFormat="1" applyFont="1" applyFill="1" applyBorder="1" applyAlignment="1">
      <alignment horizontal="left" wrapText="1"/>
    </xf>
    <xf numFmtId="49" fontId="4" fillId="0" borderId="0" xfId="0" applyNumberFormat="1" applyFont="1" applyFill="1" applyBorder="1" applyAlignment="1">
      <alignment horizontal="left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09"/>
  <sheetViews>
    <sheetView tabSelected="1" view="pageBreakPreview" topLeftCell="B1" zoomScale="110" zoomScaleNormal="110" zoomScaleSheetLayoutView="110" workbookViewId="0">
      <pane ySplit="5" topLeftCell="A6" activePane="bottomLeft" state="frozen"/>
      <selection pane="bottomLeft" activeCell="C14" sqref="C14"/>
    </sheetView>
  </sheetViews>
  <sheetFormatPr defaultRowHeight="15" x14ac:dyDescent="0.25"/>
  <cols>
    <col min="1" max="1" width="9.140625" style="1"/>
    <col min="2" max="2" width="76.7109375" style="2" customWidth="1"/>
    <col min="3" max="3" width="26.28515625" style="1" customWidth="1"/>
    <col min="4" max="4" width="14.42578125" style="1" customWidth="1"/>
    <col min="5" max="5" width="13.5703125" style="1" customWidth="1"/>
    <col min="6" max="6" width="15.140625" style="1" customWidth="1"/>
    <col min="7" max="7" width="12" style="1" customWidth="1"/>
    <col min="8" max="8" width="14.85546875" style="1" customWidth="1"/>
    <col min="9" max="9" width="20.28515625" style="1" customWidth="1"/>
    <col min="10" max="10" width="17.5703125" style="1" customWidth="1"/>
    <col min="11" max="11" width="17.28515625" style="1" customWidth="1"/>
    <col min="12" max="16384" width="9.140625" style="1"/>
  </cols>
  <sheetData>
    <row r="2" spans="2:11" ht="57" customHeight="1" x14ac:dyDescent="0.3">
      <c r="B2" s="19" t="s">
        <v>82</v>
      </c>
      <c r="C2" s="20"/>
      <c r="D2" s="20"/>
      <c r="E2" s="20"/>
      <c r="F2" s="20"/>
      <c r="G2" s="20"/>
      <c r="H2" s="20"/>
      <c r="I2" s="20"/>
      <c r="J2" s="20"/>
      <c r="K2" s="20"/>
    </row>
    <row r="4" spans="2:11" ht="15.75" thickBot="1" x14ac:dyDescent="0.3"/>
    <row r="5" spans="2:11" ht="77.25" thickBot="1" x14ac:dyDescent="0.3">
      <c r="B5" s="10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3" t="s">
        <v>7</v>
      </c>
      <c r="J5" s="3" t="s">
        <v>135</v>
      </c>
      <c r="K5" s="3" t="s">
        <v>136</v>
      </c>
    </row>
    <row r="6" spans="2:11" ht="15.75" thickBot="1" x14ac:dyDescent="0.3">
      <c r="B6" s="11" t="s">
        <v>8</v>
      </c>
      <c r="C6" s="5"/>
      <c r="D6" s="5">
        <v>1231686.06</v>
      </c>
      <c r="E6" s="5">
        <v>1196442.72</v>
      </c>
      <c r="F6" s="5">
        <f>F7+F31</f>
        <v>1215381.79</v>
      </c>
      <c r="G6" s="4">
        <f t="shared" ref="G6:G12" si="0">F6/E6*100</f>
        <v>101.58294832534899</v>
      </c>
      <c r="H6" s="4">
        <v>1001804.29</v>
      </c>
      <c r="I6" s="4">
        <f>I7+I31</f>
        <v>180.05692663875033</v>
      </c>
      <c r="J6" s="4">
        <f>J7+J31</f>
        <v>722337.18015049992</v>
      </c>
      <c r="K6" s="4">
        <f>K7+K31</f>
        <v>768671.92053652008</v>
      </c>
    </row>
    <row r="7" spans="2:11" ht="26.25" thickBot="1" x14ac:dyDescent="0.3">
      <c r="B7" s="11" t="s">
        <v>9</v>
      </c>
      <c r="C7" s="5"/>
      <c r="D7" s="5">
        <v>113407.41</v>
      </c>
      <c r="E7" s="5">
        <v>125128.54</v>
      </c>
      <c r="F7" s="5">
        <f>F8+F9+F10+F15+F21+F22+F24+F25+F26+F27+F29+F30</f>
        <v>119406.37999999999</v>
      </c>
      <c r="G7" s="4">
        <f t="shared" si="0"/>
        <v>95.426974533547664</v>
      </c>
      <c r="H7" s="4">
        <f>H8+H9+H10+H15+H21+H22+H24+H25+H26+H27+H29+H30</f>
        <v>118795.79549999999</v>
      </c>
      <c r="I7" s="4">
        <f>H7/F7*100</f>
        <v>99.488650020208297</v>
      </c>
      <c r="J7" s="4">
        <f>J8+J9+J10+J15+J21+J22+J24+J25+J26+J27+J29+J30</f>
        <v>121329.48015050001</v>
      </c>
      <c r="K7" s="4">
        <f>K8+K9+K10+K15+K21+K22+K24+K25+K26+K27+K29+K30</f>
        <v>122607.72053652001</v>
      </c>
    </row>
    <row r="8" spans="2:11" ht="15.75" thickBot="1" x14ac:dyDescent="0.3">
      <c r="B8" s="11" t="s">
        <v>10</v>
      </c>
      <c r="C8" s="12" t="s">
        <v>11</v>
      </c>
      <c r="D8" s="4">
        <v>71642.7</v>
      </c>
      <c r="E8" s="5">
        <v>82732.84</v>
      </c>
      <c r="F8" s="4">
        <v>75320</v>
      </c>
      <c r="G8" s="4">
        <f t="shared" si="0"/>
        <v>91.04002715245845</v>
      </c>
      <c r="H8" s="4">
        <v>78334.7</v>
      </c>
      <c r="I8" s="4">
        <f t="shared" ref="I8:I36" si="1">H8/F8*100</f>
        <v>104.00252257036644</v>
      </c>
      <c r="J8" s="4">
        <v>79974.8</v>
      </c>
      <c r="K8" s="4">
        <v>79974.8</v>
      </c>
    </row>
    <row r="9" spans="2:11" ht="15.75" thickBot="1" x14ac:dyDescent="0.3">
      <c r="B9" s="11" t="s">
        <v>12</v>
      </c>
      <c r="C9" s="12" t="s">
        <v>13</v>
      </c>
      <c r="D9" s="5">
        <v>10442.59</v>
      </c>
      <c r="E9" s="5">
        <v>10027.06</v>
      </c>
      <c r="F9" s="4">
        <v>11484</v>
      </c>
      <c r="G9" s="4">
        <f t="shared" si="0"/>
        <v>114.5300815991926</v>
      </c>
      <c r="H9" s="5">
        <v>11422.3</v>
      </c>
      <c r="I9" s="4">
        <f t="shared" si="1"/>
        <v>99.462730755834201</v>
      </c>
      <c r="J9" s="5">
        <v>11911.2</v>
      </c>
      <c r="K9" s="5">
        <v>12404.7</v>
      </c>
    </row>
    <row r="10" spans="2:11" ht="15.75" thickBot="1" x14ac:dyDescent="0.3">
      <c r="B10" s="11" t="s">
        <v>14</v>
      </c>
      <c r="C10" s="12" t="s">
        <v>15</v>
      </c>
      <c r="D10" s="4">
        <v>12771.21</v>
      </c>
      <c r="E10" s="4">
        <v>15234.58</v>
      </c>
      <c r="F10" s="4">
        <f>F11+F12+F13+F14</f>
        <v>14550.550000000001</v>
      </c>
      <c r="G10" s="4">
        <f t="shared" si="0"/>
        <v>95.510017342125622</v>
      </c>
      <c r="H10" s="4">
        <f>H11+H12+H13+H14</f>
        <v>15294.900000000001</v>
      </c>
      <c r="I10" s="4">
        <f t="shared" si="1"/>
        <v>105.11561418640534</v>
      </c>
      <c r="J10" s="4">
        <f>J11+J12+J13+J14</f>
        <v>15369.463</v>
      </c>
      <c r="K10" s="4">
        <v>15522.42</v>
      </c>
    </row>
    <row r="11" spans="2:11" ht="15.75" thickBot="1" x14ac:dyDescent="0.3">
      <c r="B11" s="11" t="s">
        <v>16</v>
      </c>
      <c r="C11" s="12" t="s">
        <v>17</v>
      </c>
      <c r="D11" s="4">
        <v>10593.75</v>
      </c>
      <c r="E11" s="4">
        <v>13103</v>
      </c>
      <c r="F11" s="4">
        <v>12500</v>
      </c>
      <c r="G11" s="4">
        <f t="shared" si="0"/>
        <v>95.398000457910399</v>
      </c>
      <c r="H11" s="4">
        <v>13172.6</v>
      </c>
      <c r="I11" s="4">
        <f t="shared" si="1"/>
        <v>105.38080000000001</v>
      </c>
      <c r="J11" s="4">
        <v>13172.6</v>
      </c>
      <c r="K11" s="4">
        <v>13172.6</v>
      </c>
    </row>
    <row r="12" spans="2:11" ht="15.75" thickBot="1" x14ac:dyDescent="0.3">
      <c r="B12" s="11" t="s">
        <v>18</v>
      </c>
      <c r="C12" s="12" t="s">
        <v>19</v>
      </c>
      <c r="D12" s="4">
        <v>-49.92</v>
      </c>
      <c r="E12" s="4">
        <v>0</v>
      </c>
      <c r="F12" s="4">
        <v>-9.8000000000000007</v>
      </c>
      <c r="G12" s="4" t="e">
        <f t="shared" si="0"/>
        <v>#DIV/0!</v>
      </c>
      <c r="H12" s="4">
        <v>0</v>
      </c>
      <c r="I12" s="4">
        <f t="shared" si="1"/>
        <v>0</v>
      </c>
      <c r="J12" s="4">
        <v>0</v>
      </c>
      <c r="K12" s="4">
        <v>0</v>
      </c>
    </row>
    <row r="13" spans="2:11" ht="15.75" thickBot="1" x14ac:dyDescent="0.3">
      <c r="B13" s="11" t="s">
        <v>20</v>
      </c>
      <c r="C13" s="12" t="s">
        <v>21</v>
      </c>
      <c r="D13" s="4">
        <v>-0.52</v>
      </c>
      <c r="E13" s="4">
        <v>1.1299999999999999</v>
      </c>
      <c r="F13" s="4">
        <v>0.35</v>
      </c>
      <c r="G13" s="4">
        <f>F13/E13*100</f>
        <v>30.973451327433626</v>
      </c>
      <c r="H13" s="4">
        <v>0.5</v>
      </c>
      <c r="I13" s="4">
        <f t="shared" si="1"/>
        <v>142.85714285714286</v>
      </c>
      <c r="J13" s="4">
        <v>0.8</v>
      </c>
      <c r="K13" s="4">
        <v>1</v>
      </c>
    </row>
    <row r="14" spans="2:11" ht="15.75" thickBot="1" x14ac:dyDescent="0.3">
      <c r="B14" s="11" t="s">
        <v>22</v>
      </c>
      <c r="C14" s="12" t="s">
        <v>23</v>
      </c>
      <c r="D14" s="4">
        <v>2227.91</v>
      </c>
      <c r="E14" s="4">
        <v>2130.4499999999998</v>
      </c>
      <c r="F14" s="4">
        <v>2060</v>
      </c>
      <c r="G14" s="4">
        <f>F14/E14*100</f>
        <v>96.693186885399811</v>
      </c>
      <c r="H14" s="4">
        <f>F14*103%</f>
        <v>2121.8000000000002</v>
      </c>
      <c r="I14" s="4">
        <f t="shared" si="1"/>
        <v>103</v>
      </c>
      <c r="J14" s="4">
        <f>H14*103.5%</f>
        <v>2196.0630000000001</v>
      </c>
      <c r="K14" s="4">
        <v>2348.8200000000002</v>
      </c>
    </row>
    <row r="15" spans="2:11" ht="15.75" thickBot="1" x14ac:dyDescent="0.3">
      <c r="B15" s="11" t="s">
        <v>24</v>
      </c>
      <c r="C15" s="12" t="s">
        <v>25</v>
      </c>
      <c r="D15" s="4">
        <v>9746.39</v>
      </c>
      <c r="E15" s="4">
        <v>9352.75</v>
      </c>
      <c r="F15" s="4">
        <v>9750</v>
      </c>
      <c r="G15" s="4">
        <f>F15/E15*100</f>
        <v>104.24741386223305</v>
      </c>
      <c r="H15" s="4">
        <f>H17</f>
        <v>7875.42</v>
      </c>
      <c r="I15" s="4">
        <f t="shared" si="1"/>
        <v>80.773538461538465</v>
      </c>
      <c r="J15" s="4">
        <f>J17</f>
        <v>7980.42</v>
      </c>
      <c r="K15" s="4">
        <f>K17</f>
        <v>8419.3431</v>
      </c>
    </row>
    <row r="16" spans="2:11" ht="15.75" thickBot="1" x14ac:dyDescent="0.3">
      <c r="B16" s="11" t="s">
        <v>26</v>
      </c>
      <c r="C16" s="12" t="s">
        <v>27</v>
      </c>
      <c r="D16" s="4"/>
      <c r="E16" s="4"/>
      <c r="F16" s="4"/>
      <c r="G16" s="4"/>
      <c r="H16" s="4"/>
      <c r="I16" s="4"/>
      <c r="J16" s="4"/>
      <c r="K16" s="4"/>
    </row>
    <row r="17" spans="2:11" ht="15.75" thickBot="1" x14ac:dyDescent="0.3">
      <c r="B17" s="11" t="s">
        <v>28</v>
      </c>
      <c r="C17" s="12" t="s">
        <v>29</v>
      </c>
      <c r="D17" s="4">
        <v>9746.39</v>
      </c>
      <c r="E17" s="4">
        <v>9352.75</v>
      </c>
      <c r="F17" s="4">
        <v>7465</v>
      </c>
      <c r="G17" s="4">
        <f>F17/E17*100</f>
        <v>79.81609686990457</v>
      </c>
      <c r="H17" s="4">
        <f>7570+305.42</f>
        <v>7875.42</v>
      </c>
      <c r="I17" s="4">
        <f>H17/F17*100</f>
        <v>105.49792364367046</v>
      </c>
      <c r="J17" s="4">
        <f>7675+305.42</f>
        <v>7980.42</v>
      </c>
      <c r="K17" s="4">
        <f>J17*105.5%</f>
        <v>8419.3431</v>
      </c>
    </row>
    <row r="18" spans="2:11" ht="15.75" thickBot="1" x14ac:dyDescent="0.3">
      <c r="B18" s="11" t="s">
        <v>30</v>
      </c>
      <c r="C18" s="12" t="s">
        <v>31</v>
      </c>
      <c r="D18" s="4"/>
      <c r="E18" s="4"/>
      <c r="F18" s="4"/>
      <c r="G18" s="4"/>
      <c r="H18" s="4"/>
      <c r="I18" s="4"/>
      <c r="J18" s="4"/>
      <c r="K18" s="4"/>
    </row>
    <row r="19" spans="2:11" ht="15.75" thickBot="1" x14ac:dyDescent="0.3">
      <c r="B19" s="11" t="s">
        <v>32</v>
      </c>
      <c r="C19" s="12" t="s">
        <v>33</v>
      </c>
      <c r="D19" s="4"/>
      <c r="E19" s="4"/>
      <c r="F19" s="4"/>
      <c r="G19" s="4"/>
      <c r="H19" s="4"/>
      <c r="I19" s="4"/>
      <c r="J19" s="4"/>
      <c r="K19" s="4"/>
    </row>
    <row r="20" spans="2:11" ht="15.75" thickBot="1" x14ac:dyDescent="0.3">
      <c r="B20" s="11" t="s">
        <v>34</v>
      </c>
      <c r="C20" s="12" t="s">
        <v>35</v>
      </c>
      <c r="D20" s="4"/>
      <c r="E20" s="4"/>
      <c r="F20" s="4"/>
      <c r="G20" s="4"/>
      <c r="H20" s="4"/>
      <c r="I20" s="4"/>
      <c r="J20" s="4"/>
      <c r="K20" s="4"/>
    </row>
    <row r="21" spans="2:11" ht="15.75" thickBot="1" x14ac:dyDescent="0.3">
      <c r="B21" s="11" t="s">
        <v>36</v>
      </c>
      <c r="C21" s="12" t="s">
        <v>37</v>
      </c>
      <c r="D21" s="4">
        <v>2.98</v>
      </c>
      <c r="E21" s="4">
        <v>0</v>
      </c>
      <c r="F21" s="4">
        <v>0.45</v>
      </c>
      <c r="G21" s="4" t="e">
        <f t="shared" ref="G21:G41" si="2">F21/E21*100</f>
        <v>#DIV/0!</v>
      </c>
      <c r="H21" s="4">
        <v>3.2</v>
      </c>
      <c r="I21" s="4">
        <f t="shared" si="1"/>
        <v>711.1111111111112</v>
      </c>
      <c r="J21" s="4">
        <v>3.5</v>
      </c>
      <c r="K21" s="4">
        <v>3.8</v>
      </c>
    </row>
    <row r="22" spans="2:11" ht="15.75" thickBot="1" x14ac:dyDescent="0.3">
      <c r="B22" s="11" t="s">
        <v>38</v>
      </c>
      <c r="C22" s="12" t="s">
        <v>39</v>
      </c>
      <c r="D22" s="4">
        <v>2202.6799999999998</v>
      </c>
      <c r="E22" s="4">
        <v>2594.04</v>
      </c>
      <c r="F22" s="4">
        <v>2594.04</v>
      </c>
      <c r="G22" s="4">
        <f t="shared" si="2"/>
        <v>100</v>
      </c>
      <c r="H22" s="4">
        <f>F22*103%-65</f>
        <v>2606.8611999999998</v>
      </c>
      <c r="I22" s="4">
        <f t="shared" si="1"/>
        <v>100.49425606390032</v>
      </c>
      <c r="J22" s="4">
        <v>2695.1</v>
      </c>
      <c r="K22" s="4">
        <v>2812.58</v>
      </c>
    </row>
    <row r="23" spans="2:11" ht="26.25" thickBot="1" x14ac:dyDescent="0.3">
      <c r="B23" s="11" t="s">
        <v>40</v>
      </c>
      <c r="C23" s="12" t="s">
        <v>41</v>
      </c>
      <c r="D23" s="4"/>
      <c r="E23" s="4"/>
      <c r="F23" s="4"/>
      <c r="G23" s="4"/>
      <c r="H23" s="4"/>
      <c r="I23" s="4"/>
      <c r="J23" s="4"/>
      <c r="K23" s="4"/>
    </row>
    <row r="24" spans="2:11" ht="26.25" thickBot="1" x14ac:dyDescent="0.3">
      <c r="B24" s="11" t="s">
        <v>42</v>
      </c>
      <c r="C24" s="12" t="s">
        <v>43</v>
      </c>
      <c r="D24" s="4">
        <v>1099.4000000000001</v>
      </c>
      <c r="E24" s="4">
        <v>1531.81</v>
      </c>
      <c r="F24" s="4">
        <v>1531.81</v>
      </c>
      <c r="G24" s="4">
        <f t="shared" si="2"/>
        <v>100</v>
      </c>
      <c r="H24" s="4">
        <f>F24*103%</f>
        <v>1577.7643</v>
      </c>
      <c r="I24" s="4">
        <f t="shared" si="1"/>
        <v>103</v>
      </c>
      <c r="J24" s="4">
        <f>H24*103.5%</f>
        <v>1632.9860504999999</v>
      </c>
      <c r="K24" s="4">
        <f>J24*104%</f>
        <v>1698.3054925199999</v>
      </c>
    </row>
    <row r="25" spans="2:11" ht="15.75" thickBot="1" x14ac:dyDescent="0.3">
      <c r="B25" s="11" t="s">
        <v>44</v>
      </c>
      <c r="C25" s="12" t="s">
        <v>45</v>
      </c>
      <c r="D25" s="4">
        <v>47.54</v>
      </c>
      <c r="E25" s="4">
        <v>181.6</v>
      </c>
      <c r="F25" s="4">
        <v>182</v>
      </c>
      <c r="G25" s="4">
        <f t="shared" si="2"/>
        <v>100.22026431718064</v>
      </c>
      <c r="H25" s="4">
        <f>F25*103%</f>
        <v>187.46</v>
      </c>
      <c r="I25" s="4">
        <f t="shared" si="1"/>
        <v>103</v>
      </c>
      <c r="J25" s="4">
        <f>H25*103.5%</f>
        <v>194.02109999999999</v>
      </c>
      <c r="K25" s="4">
        <f>J25*104%</f>
        <v>201.78194400000001</v>
      </c>
    </row>
    <row r="26" spans="2:11" ht="15.75" thickBot="1" x14ac:dyDescent="0.3">
      <c r="B26" s="11" t="s">
        <v>46</v>
      </c>
      <c r="C26" s="12" t="s">
        <v>47</v>
      </c>
      <c r="D26" s="4">
        <v>124.56</v>
      </c>
      <c r="E26" s="4">
        <v>682.53</v>
      </c>
      <c r="F26" s="4">
        <v>682.53</v>
      </c>
      <c r="G26" s="4">
        <f t="shared" si="2"/>
        <v>100</v>
      </c>
      <c r="H26" s="4">
        <v>72.099999999999994</v>
      </c>
      <c r="I26" s="4">
        <f t="shared" si="1"/>
        <v>10.563638228356261</v>
      </c>
      <c r="J26" s="4">
        <v>73</v>
      </c>
      <c r="K26" s="4">
        <v>75</v>
      </c>
    </row>
    <row r="27" spans="2:11" ht="15.75" thickBot="1" x14ac:dyDescent="0.3">
      <c r="B27" s="11" t="s">
        <v>48</v>
      </c>
      <c r="C27" s="12" t="s">
        <v>49</v>
      </c>
      <c r="D27" s="4">
        <v>171.91</v>
      </c>
      <c r="E27" s="4">
        <v>751</v>
      </c>
      <c r="F27" s="4">
        <v>751</v>
      </c>
      <c r="G27" s="4">
        <f t="shared" si="2"/>
        <v>100</v>
      </c>
      <c r="H27" s="4"/>
      <c r="I27" s="4">
        <f t="shared" si="1"/>
        <v>0</v>
      </c>
      <c r="J27" s="4"/>
      <c r="K27" s="4"/>
    </row>
    <row r="28" spans="2:11" ht="15.75" thickBot="1" x14ac:dyDescent="0.3">
      <c r="B28" s="11" t="s">
        <v>50</v>
      </c>
      <c r="C28" s="12" t="s">
        <v>51</v>
      </c>
      <c r="D28" s="4"/>
      <c r="E28" s="4"/>
      <c r="F28" s="4"/>
      <c r="G28" s="4"/>
      <c r="H28" s="4"/>
      <c r="I28" s="4"/>
      <c r="J28" s="4"/>
      <c r="K28" s="4"/>
    </row>
    <row r="29" spans="2:11" ht="15.75" thickBot="1" x14ac:dyDescent="0.3">
      <c r="B29" s="11" t="s">
        <v>52</v>
      </c>
      <c r="C29" s="12" t="s">
        <v>53</v>
      </c>
      <c r="D29" s="4">
        <v>1987.53</v>
      </c>
      <c r="E29" s="4">
        <v>1900</v>
      </c>
      <c r="F29" s="4">
        <v>2300</v>
      </c>
      <c r="G29" s="4">
        <f t="shared" si="2"/>
        <v>121.05263157894737</v>
      </c>
      <c r="H29" s="4">
        <v>1421.09</v>
      </c>
      <c r="I29" s="4">
        <f t="shared" si="1"/>
        <v>61.786521739130428</v>
      </c>
      <c r="J29" s="4">
        <v>1494.99</v>
      </c>
      <c r="K29" s="4">
        <v>1494.99</v>
      </c>
    </row>
    <row r="30" spans="2:11" ht="15.75" thickBot="1" x14ac:dyDescent="0.3">
      <c r="B30" s="11" t="s">
        <v>54</v>
      </c>
      <c r="C30" s="12" t="s">
        <v>55</v>
      </c>
      <c r="D30" s="4">
        <v>3167.91</v>
      </c>
      <c r="E30" s="4">
        <v>140.33000000000001</v>
      </c>
      <c r="F30" s="4">
        <v>260</v>
      </c>
      <c r="G30" s="4">
        <f t="shared" si="2"/>
        <v>185.27756003705548</v>
      </c>
      <c r="H30" s="4"/>
      <c r="I30" s="4">
        <f t="shared" si="1"/>
        <v>0</v>
      </c>
      <c r="J30" s="4"/>
      <c r="K30" s="4"/>
    </row>
    <row r="31" spans="2:11" ht="15.75" thickBot="1" x14ac:dyDescent="0.3">
      <c r="B31" s="11" t="s">
        <v>56</v>
      </c>
      <c r="C31" s="12" t="s">
        <v>57</v>
      </c>
      <c r="D31" s="4">
        <v>1118278.6499999999</v>
      </c>
      <c r="E31" s="4">
        <f>E32+E40+E41</f>
        <v>1095975.4100000001</v>
      </c>
      <c r="F31" s="4">
        <f>F32+F40+F41</f>
        <v>1095975.4100000001</v>
      </c>
      <c r="G31" s="4">
        <f t="shared" si="2"/>
        <v>100</v>
      </c>
      <c r="H31" s="4">
        <f>H32</f>
        <v>883008.50000000012</v>
      </c>
      <c r="I31" s="4">
        <f t="shared" si="1"/>
        <v>80.568276618542015</v>
      </c>
      <c r="J31" s="4">
        <f>J32</f>
        <v>601007.69999999995</v>
      </c>
      <c r="K31" s="4">
        <f>K32</f>
        <v>646064.20000000007</v>
      </c>
    </row>
    <row r="32" spans="2:11" ht="26.25" thickBot="1" x14ac:dyDescent="0.3">
      <c r="B32" s="11" t="s">
        <v>58</v>
      </c>
      <c r="C32" s="12" t="s">
        <v>59</v>
      </c>
      <c r="D32" s="4">
        <v>1119026.3899999999</v>
      </c>
      <c r="E32" s="4">
        <f>E33+E34+E35+E36</f>
        <v>1101285.6600000001</v>
      </c>
      <c r="F32" s="4">
        <f>F33+F34+F35+F36</f>
        <v>1101285.6600000001</v>
      </c>
      <c r="G32" s="4">
        <f t="shared" si="2"/>
        <v>100</v>
      </c>
      <c r="H32" s="4">
        <f>H33+H34+H35+H36+H37+H38+H39+H40+H41</f>
        <v>883008.50000000012</v>
      </c>
      <c r="I32" s="4">
        <f t="shared" si="1"/>
        <v>80.179787322391903</v>
      </c>
      <c r="J32" s="4">
        <f>J33+J34+J35+J36+J37+J38+J39+J40+J41</f>
        <v>601007.69999999995</v>
      </c>
      <c r="K32" s="4">
        <f>K33+K34+K35+K36+K37+K38+K39+K40+K41</f>
        <v>646064.20000000007</v>
      </c>
    </row>
    <row r="33" spans="2:11" ht="15.75" thickBot="1" x14ac:dyDescent="0.3">
      <c r="B33" s="11" t="s">
        <v>60</v>
      </c>
      <c r="C33" s="12" t="s">
        <v>61</v>
      </c>
      <c r="D33" s="4">
        <v>340311.4</v>
      </c>
      <c r="E33" s="4">
        <v>272411.5</v>
      </c>
      <c r="F33" s="4">
        <v>272411.5</v>
      </c>
      <c r="G33" s="4">
        <f t="shared" si="2"/>
        <v>100</v>
      </c>
      <c r="H33" s="4">
        <v>277636.90000000002</v>
      </c>
      <c r="I33" s="4">
        <f t="shared" si="1"/>
        <v>101.91820095700805</v>
      </c>
      <c r="J33" s="4">
        <v>223346</v>
      </c>
      <c r="K33" s="4">
        <v>223346</v>
      </c>
    </row>
    <row r="34" spans="2:11" ht="26.25" thickBot="1" x14ac:dyDescent="0.3">
      <c r="B34" s="11" t="s">
        <v>62</v>
      </c>
      <c r="C34" s="12" t="s">
        <v>63</v>
      </c>
      <c r="D34" s="4">
        <v>348187.44</v>
      </c>
      <c r="E34" s="4">
        <v>315234.09000000003</v>
      </c>
      <c r="F34" s="4">
        <v>315234.09000000003</v>
      </c>
      <c r="G34" s="4">
        <f t="shared" si="2"/>
        <v>100</v>
      </c>
      <c r="H34" s="4">
        <v>123507.4</v>
      </c>
      <c r="I34" s="4">
        <f t="shared" si="1"/>
        <v>39.179582385902485</v>
      </c>
      <c r="J34" s="4">
        <v>25364.5</v>
      </c>
      <c r="K34" s="4">
        <v>25200.2</v>
      </c>
    </row>
    <row r="35" spans="2:11" ht="15.75" thickBot="1" x14ac:dyDescent="0.3">
      <c r="B35" s="11" t="s">
        <v>64</v>
      </c>
      <c r="C35" s="12" t="s">
        <v>65</v>
      </c>
      <c r="D35" s="4">
        <v>384107.13</v>
      </c>
      <c r="E35" s="4">
        <v>406217.52</v>
      </c>
      <c r="F35" s="4">
        <v>406217.52</v>
      </c>
      <c r="G35" s="4">
        <f t="shared" si="2"/>
        <v>100</v>
      </c>
      <c r="H35" s="4">
        <v>452947.8</v>
      </c>
      <c r="I35" s="4">
        <f t="shared" si="1"/>
        <v>111.50375788813835</v>
      </c>
      <c r="J35" s="4">
        <v>323099.2</v>
      </c>
      <c r="K35" s="4">
        <v>367713.2</v>
      </c>
    </row>
    <row r="36" spans="2:11" ht="15.75" thickBot="1" x14ac:dyDescent="0.3">
      <c r="B36" s="11" t="s">
        <v>66</v>
      </c>
      <c r="C36" s="12" t="s">
        <v>67</v>
      </c>
      <c r="D36" s="4">
        <v>46240.42</v>
      </c>
      <c r="E36" s="4">
        <v>107422.55</v>
      </c>
      <c r="F36" s="4">
        <v>107422.55</v>
      </c>
      <c r="G36" s="4">
        <f t="shared" si="2"/>
        <v>100</v>
      </c>
      <c r="H36" s="4">
        <v>28916.400000000001</v>
      </c>
      <c r="I36" s="4">
        <f t="shared" si="1"/>
        <v>26.918370491111972</v>
      </c>
      <c r="J36" s="4">
        <v>29198</v>
      </c>
      <c r="K36" s="4">
        <v>29804.799999999999</v>
      </c>
    </row>
    <row r="37" spans="2:11" ht="15.75" thickBot="1" x14ac:dyDescent="0.3">
      <c r="B37" s="11" t="s">
        <v>68</v>
      </c>
      <c r="C37" s="12" t="s">
        <v>69</v>
      </c>
      <c r="D37" s="4"/>
      <c r="E37" s="4"/>
      <c r="F37" s="4"/>
      <c r="G37" s="4"/>
      <c r="H37" s="4"/>
      <c r="I37" s="4"/>
      <c r="J37" s="4"/>
      <c r="K37" s="4"/>
    </row>
    <row r="38" spans="2:11" ht="26.25" thickBot="1" x14ac:dyDescent="0.3">
      <c r="B38" s="11" t="s">
        <v>70</v>
      </c>
      <c r="C38" s="5"/>
      <c r="D38" s="4"/>
      <c r="E38" s="4"/>
      <c r="F38" s="4"/>
      <c r="G38" s="4"/>
      <c r="H38" s="4"/>
      <c r="I38" s="4"/>
      <c r="J38" s="4"/>
      <c r="K38" s="4"/>
    </row>
    <row r="39" spans="2:11" ht="15.75" thickBot="1" x14ac:dyDescent="0.3">
      <c r="B39" s="11" t="s">
        <v>71</v>
      </c>
      <c r="C39" s="12" t="s">
        <v>72</v>
      </c>
      <c r="D39" s="4"/>
      <c r="E39" s="4"/>
      <c r="F39" s="4"/>
      <c r="G39" s="4"/>
      <c r="H39" s="4"/>
      <c r="I39" s="4"/>
      <c r="J39" s="4"/>
      <c r="K39" s="4"/>
    </row>
    <row r="40" spans="2:11" ht="51.75" thickBot="1" x14ac:dyDescent="0.3">
      <c r="B40" s="11" t="s">
        <v>73</v>
      </c>
      <c r="C40" s="12" t="s">
        <v>74</v>
      </c>
      <c r="D40" s="4"/>
      <c r="E40" s="4">
        <v>677.28</v>
      </c>
      <c r="F40" s="4">
        <v>677.28</v>
      </c>
      <c r="G40" s="4"/>
      <c r="H40" s="4"/>
      <c r="I40" s="4"/>
      <c r="J40" s="4"/>
      <c r="K40" s="4"/>
    </row>
    <row r="41" spans="2:11" ht="26.25" thickBot="1" x14ac:dyDescent="0.3">
      <c r="B41" s="11" t="s">
        <v>75</v>
      </c>
      <c r="C41" s="12" t="s">
        <v>76</v>
      </c>
      <c r="D41" s="4">
        <v>-747.74</v>
      </c>
      <c r="E41" s="4">
        <v>-5987.53</v>
      </c>
      <c r="F41" s="4">
        <v>-5987.53</v>
      </c>
      <c r="G41" s="4">
        <f t="shared" si="2"/>
        <v>100</v>
      </c>
      <c r="H41" s="4"/>
      <c r="I41" s="4"/>
      <c r="J41" s="4"/>
      <c r="K41" s="4"/>
    </row>
    <row r="42" spans="2:11" ht="15.75" thickBot="1" x14ac:dyDescent="0.3">
      <c r="B42" s="13" t="s">
        <v>84</v>
      </c>
      <c r="C42" s="9"/>
      <c r="D42" s="14">
        <v>1217957.2709999999</v>
      </c>
      <c r="E42" s="14">
        <v>1222475.3999999999</v>
      </c>
      <c r="F42" s="14">
        <v>1241414.47</v>
      </c>
      <c r="G42" s="15">
        <f>F42/E42*100</f>
        <v>101.54923935483693</v>
      </c>
      <c r="H42" s="14">
        <v>1001804.29</v>
      </c>
      <c r="I42" s="14">
        <f>H42/F42*100</f>
        <v>80.698615507518625</v>
      </c>
      <c r="J42" s="14">
        <v>722337.18015049992</v>
      </c>
      <c r="K42" s="14">
        <v>768671.92053652008</v>
      </c>
    </row>
    <row r="43" spans="2:11" ht="15.75" thickBot="1" x14ac:dyDescent="0.3">
      <c r="B43" s="8" t="s">
        <v>77</v>
      </c>
      <c r="C43" s="9"/>
      <c r="D43" s="14">
        <v>695603.20499999996</v>
      </c>
      <c r="E43" s="14">
        <v>757143.44000000006</v>
      </c>
      <c r="F43" s="14">
        <v>784071.77</v>
      </c>
      <c r="G43" s="15">
        <f>F43/E43*100</f>
        <v>103.55656914890525</v>
      </c>
      <c r="H43" s="14">
        <v>762950.2</v>
      </c>
      <c r="I43" s="14">
        <f>H43/F43*100</f>
        <v>97.306168796256998</v>
      </c>
      <c r="J43" s="14">
        <v>613423.6</v>
      </c>
      <c r="K43" s="14">
        <v>655915.1</v>
      </c>
    </row>
    <row r="44" spans="2:11" ht="15.75" thickBot="1" x14ac:dyDescent="0.3">
      <c r="B44" s="8" t="s">
        <v>78</v>
      </c>
      <c r="C44" s="9"/>
      <c r="D44" s="14"/>
      <c r="E44" s="14"/>
      <c r="F44" s="14"/>
      <c r="G44" s="9"/>
      <c r="H44" s="9"/>
      <c r="I44" s="9"/>
      <c r="J44" s="9"/>
      <c r="K44" s="9"/>
    </row>
    <row r="45" spans="2:11" ht="64.5" thickBot="1" x14ac:dyDescent="0.3">
      <c r="B45" s="8" t="s">
        <v>137</v>
      </c>
      <c r="C45" s="9"/>
      <c r="D45" s="14">
        <v>0</v>
      </c>
      <c r="E45" s="14">
        <v>0</v>
      </c>
      <c r="F45" s="14">
        <v>0</v>
      </c>
      <c r="G45" s="9" t="e">
        <f t="shared" ref="G45:G79" si="3">F45/E45*100</f>
        <v>#DIV/0!</v>
      </c>
      <c r="H45" s="9">
        <v>0</v>
      </c>
      <c r="I45" s="9" t="e">
        <f t="shared" ref="I45:I79" si="4">H45/F45*100</f>
        <v>#DIV/0!</v>
      </c>
      <c r="J45" s="9">
        <v>0</v>
      </c>
      <c r="K45" s="9">
        <v>0</v>
      </c>
    </row>
    <row r="46" spans="2:11" ht="64.5" thickBot="1" x14ac:dyDescent="0.3">
      <c r="B46" s="8" t="s">
        <v>138</v>
      </c>
      <c r="C46" s="9"/>
      <c r="D46" s="14">
        <v>84337.127999999997</v>
      </c>
      <c r="E46" s="14">
        <v>100573.023</v>
      </c>
      <c r="F46" s="14">
        <f t="shared" ref="F46:F78" si="5">E46</f>
        <v>100573.023</v>
      </c>
      <c r="G46" s="9">
        <f>F46/E46*100</f>
        <v>100</v>
      </c>
      <c r="H46" s="9">
        <v>75429</v>
      </c>
      <c r="I46" s="14">
        <f t="shared" si="4"/>
        <v>74.999237121469449</v>
      </c>
      <c r="J46" s="9">
        <v>75429</v>
      </c>
      <c r="K46" s="9">
        <v>75429</v>
      </c>
    </row>
    <row r="47" spans="2:11" ht="15.75" thickBot="1" x14ac:dyDescent="0.3">
      <c r="B47" s="8" t="s">
        <v>85</v>
      </c>
      <c r="C47" s="9"/>
      <c r="D47" s="14">
        <v>196630</v>
      </c>
      <c r="E47" s="14">
        <v>241585.89</v>
      </c>
      <c r="F47" s="14">
        <v>241585.89</v>
      </c>
      <c r="G47" s="9">
        <f t="shared" si="3"/>
        <v>100</v>
      </c>
      <c r="H47" s="9">
        <v>34199.5</v>
      </c>
      <c r="I47" s="14">
        <f t="shared" si="4"/>
        <v>14.156248943181243</v>
      </c>
      <c r="J47" s="9">
        <v>33589.9</v>
      </c>
      <c r="K47" s="9">
        <v>33589.9</v>
      </c>
    </row>
    <row r="48" spans="2:11" ht="15.75" thickBot="1" x14ac:dyDescent="0.3">
      <c r="B48" s="8" t="s">
        <v>79</v>
      </c>
      <c r="C48" s="9"/>
      <c r="D48" s="14">
        <f>D43-D45-D47-D46</f>
        <v>414636.07699999993</v>
      </c>
      <c r="E48" s="14">
        <f t="shared" ref="E48:F48" si="6">E43-E45-E47-E46</f>
        <v>414984.52700000006</v>
      </c>
      <c r="F48" s="14">
        <f t="shared" si="6"/>
        <v>441912.85700000002</v>
      </c>
      <c r="G48" s="14">
        <f t="shared" si="3"/>
        <v>106.48899615478915</v>
      </c>
      <c r="H48" s="14">
        <f>H43-H45-H46-H47</f>
        <v>653321.69999999995</v>
      </c>
      <c r="I48" s="14">
        <f t="shared" si="4"/>
        <v>147.83948682443514</v>
      </c>
      <c r="J48" s="14">
        <f>J43-J45-J46-J47</f>
        <v>504404.69999999995</v>
      </c>
      <c r="K48" s="14">
        <f>K43-K45-K46-K47</f>
        <v>546896.19999999995</v>
      </c>
    </row>
    <row r="49" spans="2:11" ht="15.75" thickBot="1" x14ac:dyDescent="0.3">
      <c r="B49" s="8" t="s">
        <v>80</v>
      </c>
      <c r="C49" s="9"/>
      <c r="D49" s="14"/>
      <c r="E49" s="14"/>
      <c r="F49" s="14"/>
      <c r="G49" s="9"/>
      <c r="H49" s="9"/>
      <c r="I49" s="9"/>
      <c r="J49" s="9"/>
      <c r="K49" s="9"/>
    </row>
    <row r="50" spans="2:11" ht="15.75" thickBot="1" x14ac:dyDescent="0.3">
      <c r="B50" s="8" t="s">
        <v>86</v>
      </c>
      <c r="C50" s="9" t="s">
        <v>93</v>
      </c>
      <c r="D50" s="14">
        <v>534558.57799999998</v>
      </c>
      <c r="E50" s="14">
        <v>581523.39</v>
      </c>
      <c r="F50" s="14">
        <f>E50+11718</f>
        <v>593241.39</v>
      </c>
      <c r="G50" s="14">
        <f t="shared" si="3"/>
        <v>102.01505222343678</v>
      </c>
      <c r="H50" s="9">
        <v>585983</v>
      </c>
      <c r="I50" s="14">
        <f t="shared" si="4"/>
        <v>98.776486246180497</v>
      </c>
      <c r="J50" s="9">
        <v>471139</v>
      </c>
      <c r="K50" s="9">
        <v>503775</v>
      </c>
    </row>
    <row r="51" spans="2:11" ht="15.75" thickBot="1" x14ac:dyDescent="0.3">
      <c r="B51" s="8" t="s">
        <v>87</v>
      </c>
      <c r="C51" s="9" t="s">
        <v>94</v>
      </c>
      <c r="D51" s="14">
        <v>956.5</v>
      </c>
      <c r="E51" s="14">
        <v>881.82</v>
      </c>
      <c r="F51" s="14">
        <f t="shared" si="5"/>
        <v>881.82</v>
      </c>
      <c r="G51" s="9">
        <f t="shared" si="3"/>
        <v>100</v>
      </c>
      <c r="H51" s="9">
        <v>260</v>
      </c>
      <c r="I51" s="16">
        <f>H51/F51*100</f>
        <v>29.484475289741667</v>
      </c>
      <c r="J51" s="9">
        <v>260</v>
      </c>
      <c r="K51" s="9">
        <v>260</v>
      </c>
    </row>
    <row r="52" spans="2:11" ht="15.75" thickBot="1" x14ac:dyDescent="0.3">
      <c r="B52" s="8" t="s">
        <v>88</v>
      </c>
      <c r="C52" s="9" t="s">
        <v>95</v>
      </c>
      <c r="D52" s="14">
        <v>160277.44099999999</v>
      </c>
      <c r="E52" s="14">
        <v>175620.05</v>
      </c>
      <c r="F52" s="14">
        <f>E52+3500</f>
        <v>179120.05</v>
      </c>
      <c r="G52" s="14">
        <f t="shared" si="3"/>
        <v>101.99293873336217</v>
      </c>
      <c r="H52" s="9">
        <v>176967.2</v>
      </c>
      <c r="I52" s="14">
        <f t="shared" si="4"/>
        <v>98.798096583827459</v>
      </c>
      <c r="J52" s="9">
        <v>142284.6</v>
      </c>
      <c r="K52" s="9">
        <v>152140.1</v>
      </c>
    </row>
    <row r="53" spans="2:11" ht="15.75" thickBot="1" x14ac:dyDescent="0.3">
      <c r="B53" s="8" t="s">
        <v>89</v>
      </c>
      <c r="C53" s="9" t="s">
        <v>96</v>
      </c>
      <c r="D53" s="14">
        <v>3697.9360000000001</v>
      </c>
      <c r="E53" s="14">
        <v>1780.617</v>
      </c>
      <c r="F53" s="14">
        <v>2010</v>
      </c>
      <c r="G53" s="14">
        <f t="shared" si="3"/>
        <v>112.88222003945822</v>
      </c>
      <c r="H53" s="9">
        <v>2050</v>
      </c>
      <c r="I53" s="14">
        <f t="shared" si="4"/>
        <v>101.99004975124377</v>
      </c>
      <c r="J53" s="9">
        <v>2050</v>
      </c>
      <c r="K53" s="9">
        <v>2050</v>
      </c>
    </row>
    <row r="54" spans="2:11" ht="15.75" thickBot="1" x14ac:dyDescent="0.3">
      <c r="B54" s="8" t="s">
        <v>90</v>
      </c>
      <c r="C54" s="9" t="s">
        <v>97</v>
      </c>
      <c r="D54" s="14">
        <v>76.989000000000004</v>
      </c>
      <c r="E54" s="14">
        <v>20.010000000000002</v>
      </c>
      <c r="F54" s="14">
        <f t="shared" si="5"/>
        <v>20.010000000000002</v>
      </c>
      <c r="G54" s="9">
        <f t="shared" si="3"/>
        <v>100</v>
      </c>
      <c r="H54" s="9">
        <v>0</v>
      </c>
      <c r="I54" s="14">
        <f t="shared" si="4"/>
        <v>0</v>
      </c>
      <c r="J54" s="9">
        <v>0</v>
      </c>
      <c r="K54" s="9">
        <v>0</v>
      </c>
    </row>
    <row r="55" spans="2:11" ht="15.75" thickBot="1" x14ac:dyDescent="0.3">
      <c r="B55" s="8" t="s">
        <v>91</v>
      </c>
      <c r="C55" s="9" t="s">
        <v>98</v>
      </c>
      <c r="D55" s="14">
        <v>19122.86</v>
      </c>
      <c r="E55" s="14">
        <v>18669</v>
      </c>
      <c r="F55" s="14">
        <v>24549.048999999999</v>
      </c>
      <c r="G55" s="14">
        <f t="shared" si="3"/>
        <v>131.49632545931757</v>
      </c>
      <c r="H55" s="9">
        <v>5010</v>
      </c>
      <c r="I55" s="14">
        <f t="shared" si="4"/>
        <v>20.408122530530612</v>
      </c>
      <c r="J55" s="9">
        <v>5010</v>
      </c>
      <c r="K55" s="9">
        <v>5010</v>
      </c>
    </row>
    <row r="56" spans="2:11" ht="15.75" thickBot="1" x14ac:dyDescent="0.3">
      <c r="B56" s="8" t="s">
        <v>92</v>
      </c>
      <c r="C56" s="9" t="s">
        <v>99</v>
      </c>
      <c r="D56" s="14">
        <v>34820.701000000001</v>
      </c>
      <c r="E56" s="14">
        <v>32717.919999999998</v>
      </c>
      <c r="F56" s="14">
        <f t="shared" si="5"/>
        <v>32717.919999999998</v>
      </c>
      <c r="G56" s="9">
        <f t="shared" si="3"/>
        <v>100</v>
      </c>
      <c r="H56" s="9">
        <v>5250</v>
      </c>
      <c r="I56" s="14">
        <f t="shared" si="4"/>
        <v>16.046252328998911</v>
      </c>
      <c r="J56" s="14">
        <v>12571.52</v>
      </c>
      <c r="K56" s="14">
        <v>12568.79</v>
      </c>
    </row>
    <row r="57" spans="2:11" ht="15.75" thickBot="1" x14ac:dyDescent="0.3">
      <c r="B57" s="8" t="s">
        <v>100</v>
      </c>
      <c r="C57" s="9" t="s">
        <v>103</v>
      </c>
      <c r="D57" s="14">
        <v>27047.423999999999</v>
      </c>
      <c r="E57" s="14">
        <v>42542.491999999998</v>
      </c>
      <c r="F57" s="14">
        <f t="shared" si="5"/>
        <v>42542.491999999998</v>
      </c>
      <c r="G57" s="9">
        <f t="shared" si="3"/>
        <v>100</v>
      </c>
      <c r="H57" s="9">
        <v>0</v>
      </c>
      <c r="I57" s="14">
        <f t="shared" si="4"/>
        <v>0</v>
      </c>
      <c r="J57" s="9">
        <v>0</v>
      </c>
      <c r="K57" s="9">
        <v>0</v>
      </c>
    </row>
    <row r="58" spans="2:11" ht="15.75" thickBot="1" x14ac:dyDescent="0.3">
      <c r="B58" s="8" t="s">
        <v>101</v>
      </c>
      <c r="C58" s="9" t="s">
        <v>104</v>
      </c>
      <c r="D58" s="14">
        <v>74.227000000000004</v>
      </c>
      <c r="E58" s="14">
        <v>210.86099999999999</v>
      </c>
      <c r="F58" s="14">
        <f t="shared" si="5"/>
        <v>210.86099999999999</v>
      </c>
      <c r="G58" s="9">
        <f t="shared" si="3"/>
        <v>100</v>
      </c>
      <c r="H58" s="9">
        <v>0</v>
      </c>
      <c r="I58" s="9">
        <f t="shared" si="4"/>
        <v>0</v>
      </c>
      <c r="J58" s="9">
        <v>0</v>
      </c>
      <c r="K58" s="9">
        <v>0</v>
      </c>
    </row>
    <row r="59" spans="2:11" ht="26.25" thickBot="1" x14ac:dyDescent="0.3">
      <c r="B59" s="8" t="s">
        <v>124</v>
      </c>
      <c r="C59" s="9">
        <v>244</v>
      </c>
      <c r="D59" s="14">
        <v>102897.715</v>
      </c>
      <c r="E59" s="14">
        <v>48781.347999999998</v>
      </c>
      <c r="F59" s="14">
        <f t="shared" si="5"/>
        <v>48781.347999999998</v>
      </c>
      <c r="G59" s="9">
        <f t="shared" si="3"/>
        <v>100</v>
      </c>
      <c r="H59" s="9">
        <v>9093.1</v>
      </c>
      <c r="I59" s="14">
        <f t="shared" si="4"/>
        <v>18.64052629295935</v>
      </c>
      <c r="J59" s="9">
        <v>29093.1</v>
      </c>
      <c r="K59" s="9">
        <v>29093.1</v>
      </c>
    </row>
    <row r="60" spans="2:11" ht="26.25" thickBot="1" x14ac:dyDescent="0.3">
      <c r="B60" s="8" t="s">
        <v>125</v>
      </c>
      <c r="C60" s="9">
        <v>246</v>
      </c>
      <c r="D60" s="14">
        <v>9667.6659999999993</v>
      </c>
      <c r="E60" s="14">
        <v>9700</v>
      </c>
      <c r="F60" s="14">
        <f t="shared" si="5"/>
        <v>9700</v>
      </c>
      <c r="G60" s="9">
        <f t="shared" si="3"/>
        <v>100</v>
      </c>
      <c r="H60" s="9">
        <v>0</v>
      </c>
      <c r="I60" s="9">
        <f t="shared" si="4"/>
        <v>0</v>
      </c>
      <c r="J60" s="9">
        <v>0</v>
      </c>
      <c r="K60" s="9">
        <v>0</v>
      </c>
    </row>
    <row r="61" spans="2:11" ht="15.75" thickBot="1" x14ac:dyDescent="0.3">
      <c r="B61" s="8" t="s">
        <v>126</v>
      </c>
      <c r="C61" s="9">
        <v>262</v>
      </c>
      <c r="D61" s="14">
        <v>63147.828999999998</v>
      </c>
      <c r="E61" s="14">
        <v>37963.133000000002</v>
      </c>
      <c r="F61" s="14">
        <f t="shared" si="5"/>
        <v>37963.133000000002</v>
      </c>
      <c r="G61" s="9">
        <f t="shared" si="3"/>
        <v>100</v>
      </c>
      <c r="H61" s="9">
        <v>10160.700000000001</v>
      </c>
      <c r="I61" s="14">
        <f t="shared" si="4"/>
        <v>26.764650852183351</v>
      </c>
      <c r="J61" s="9">
        <v>12310.4</v>
      </c>
      <c r="K61" s="9">
        <v>10335.299999999999</v>
      </c>
    </row>
    <row r="62" spans="2:11" ht="15.75" thickBot="1" x14ac:dyDescent="0.3">
      <c r="B62" s="8" t="s">
        <v>127</v>
      </c>
      <c r="C62" s="9">
        <v>264</v>
      </c>
      <c r="D62" s="14">
        <v>420.76</v>
      </c>
      <c r="E62" s="14">
        <v>439.572</v>
      </c>
      <c r="F62" s="14">
        <f t="shared" si="5"/>
        <v>439.572</v>
      </c>
      <c r="G62" s="9">
        <f t="shared" si="3"/>
        <v>100</v>
      </c>
      <c r="H62" s="9">
        <v>695</v>
      </c>
      <c r="I62" s="14">
        <f t="shared" si="4"/>
        <v>158.10834175061194</v>
      </c>
      <c r="J62" s="9">
        <v>780</v>
      </c>
      <c r="K62" s="9">
        <v>865</v>
      </c>
    </row>
    <row r="63" spans="2:11" ht="15.75" thickBot="1" x14ac:dyDescent="0.3">
      <c r="B63" s="8" t="s">
        <v>102</v>
      </c>
      <c r="C63" s="9" t="s">
        <v>105</v>
      </c>
      <c r="D63" s="14">
        <v>768.68299999999999</v>
      </c>
      <c r="E63" s="14">
        <v>857.69299999999998</v>
      </c>
      <c r="F63" s="14">
        <f t="shared" si="5"/>
        <v>857.69299999999998</v>
      </c>
      <c r="G63" s="9">
        <f t="shared" si="3"/>
        <v>100</v>
      </c>
      <c r="H63" s="9">
        <v>0</v>
      </c>
      <c r="I63" s="14">
        <f t="shared" si="4"/>
        <v>0</v>
      </c>
      <c r="J63" s="9">
        <v>0</v>
      </c>
      <c r="K63" s="9">
        <v>0</v>
      </c>
    </row>
    <row r="64" spans="2:11" ht="15.75" thickBot="1" x14ac:dyDescent="0.3">
      <c r="B64" s="8" t="s">
        <v>131</v>
      </c>
      <c r="C64" s="9">
        <v>290</v>
      </c>
      <c r="D64" s="14">
        <v>92292.888999999996</v>
      </c>
      <c r="E64" s="14">
        <v>104178.2</v>
      </c>
      <c r="F64" s="14">
        <f t="shared" si="5"/>
        <v>104178.2</v>
      </c>
      <c r="G64" s="9">
        <f t="shared" si="3"/>
        <v>100</v>
      </c>
      <c r="H64" s="9">
        <v>81998.899999999994</v>
      </c>
      <c r="I64" s="14">
        <f t="shared" si="4"/>
        <v>78.7102292034226</v>
      </c>
      <c r="J64" s="9">
        <v>500</v>
      </c>
      <c r="K64" s="9">
        <v>500</v>
      </c>
    </row>
    <row r="65" spans="2:11" s="6" customFormat="1" ht="15.75" thickBot="1" x14ac:dyDescent="0.3">
      <c r="B65" s="8" t="s">
        <v>134</v>
      </c>
      <c r="C65" s="9">
        <v>291</v>
      </c>
      <c r="D65" s="14">
        <v>12897.279</v>
      </c>
      <c r="E65" s="14">
        <v>14849.191999999999</v>
      </c>
      <c r="F65" s="14">
        <v>14849.191999999999</v>
      </c>
      <c r="G65" s="9">
        <f t="shared" si="3"/>
        <v>100</v>
      </c>
      <c r="H65" s="9">
        <v>3445</v>
      </c>
      <c r="I65" s="14">
        <f t="shared" si="4"/>
        <v>23.199915524023126</v>
      </c>
      <c r="J65" s="9">
        <v>500</v>
      </c>
      <c r="K65" s="9">
        <v>500</v>
      </c>
    </row>
    <row r="66" spans="2:11" ht="24.75" hidden="1" customHeight="1" thickBot="1" x14ac:dyDescent="0.3">
      <c r="B66" s="8" t="s">
        <v>128</v>
      </c>
      <c r="C66" s="9" t="s">
        <v>107</v>
      </c>
      <c r="D66" s="14"/>
      <c r="E66" s="14"/>
      <c r="F66" s="14">
        <f t="shared" si="5"/>
        <v>0</v>
      </c>
      <c r="G66" s="9" t="e">
        <f t="shared" si="3"/>
        <v>#DIV/0!</v>
      </c>
      <c r="H66" s="9"/>
      <c r="I66" s="9" t="e">
        <f t="shared" si="4"/>
        <v>#DIV/0!</v>
      </c>
      <c r="J66" s="9"/>
      <c r="K66" s="9"/>
    </row>
    <row r="67" spans="2:11" ht="15.75" hidden="1" thickBot="1" x14ac:dyDescent="0.3">
      <c r="B67" s="8" t="s">
        <v>106</v>
      </c>
      <c r="C67" s="9">
        <v>295</v>
      </c>
      <c r="D67" s="14"/>
      <c r="E67" s="14"/>
      <c r="F67" s="14">
        <f t="shared" si="5"/>
        <v>0</v>
      </c>
      <c r="G67" s="9" t="e">
        <f t="shared" si="3"/>
        <v>#DIV/0!</v>
      </c>
      <c r="H67" s="9"/>
      <c r="I67" s="9" t="e">
        <f t="shared" si="4"/>
        <v>#DIV/0!</v>
      </c>
      <c r="J67" s="9"/>
      <c r="K67" s="9"/>
    </row>
    <row r="68" spans="2:11" ht="15.75" hidden="1" thickBot="1" x14ac:dyDescent="0.3">
      <c r="B68" s="8" t="s">
        <v>108</v>
      </c>
      <c r="C68" s="9" t="s">
        <v>110</v>
      </c>
      <c r="D68" s="14"/>
      <c r="E68" s="14"/>
      <c r="F68" s="14">
        <f t="shared" si="5"/>
        <v>0</v>
      </c>
      <c r="G68" s="9" t="e">
        <f t="shared" si="3"/>
        <v>#DIV/0!</v>
      </c>
      <c r="H68" s="9"/>
      <c r="I68" s="9" t="e">
        <f t="shared" si="4"/>
        <v>#DIV/0!</v>
      </c>
      <c r="J68" s="9"/>
      <c r="K68" s="9"/>
    </row>
    <row r="69" spans="2:11" ht="15.75" hidden="1" thickBot="1" x14ac:dyDescent="0.3">
      <c r="B69" s="8" t="s">
        <v>109</v>
      </c>
      <c r="C69" s="9" t="s">
        <v>111</v>
      </c>
      <c r="D69" s="14"/>
      <c r="E69" s="14"/>
      <c r="F69" s="14">
        <f t="shared" si="5"/>
        <v>0</v>
      </c>
      <c r="G69" s="9" t="e">
        <f t="shared" si="3"/>
        <v>#DIV/0!</v>
      </c>
      <c r="H69" s="9"/>
      <c r="I69" s="9" t="e">
        <f t="shared" si="4"/>
        <v>#DIV/0!</v>
      </c>
      <c r="J69" s="9"/>
      <c r="K69" s="9"/>
    </row>
    <row r="70" spans="2:11" ht="15.75" hidden="1" thickBot="1" x14ac:dyDescent="0.3">
      <c r="B70" s="17" t="s">
        <v>129</v>
      </c>
      <c r="C70" s="9">
        <v>298</v>
      </c>
      <c r="D70" s="14"/>
      <c r="E70" s="14"/>
      <c r="F70" s="14">
        <f t="shared" si="5"/>
        <v>0</v>
      </c>
      <c r="G70" s="9" t="e">
        <f t="shared" si="3"/>
        <v>#DIV/0!</v>
      </c>
      <c r="H70" s="9"/>
      <c r="I70" s="9" t="e">
        <f t="shared" si="4"/>
        <v>#DIV/0!</v>
      </c>
      <c r="J70" s="9"/>
      <c r="K70" s="9"/>
    </row>
    <row r="71" spans="2:11" ht="15.75" hidden="1" thickBot="1" x14ac:dyDescent="0.3">
      <c r="B71" s="18" t="s">
        <v>133</v>
      </c>
      <c r="C71" s="9">
        <v>291</v>
      </c>
      <c r="D71" s="14"/>
      <c r="E71" s="14"/>
      <c r="F71" s="14">
        <f t="shared" si="5"/>
        <v>0</v>
      </c>
      <c r="G71" s="9" t="e">
        <f t="shared" si="3"/>
        <v>#DIV/0!</v>
      </c>
      <c r="H71" s="9"/>
      <c r="I71" s="9" t="e">
        <f t="shared" si="4"/>
        <v>#DIV/0!</v>
      </c>
      <c r="J71" s="9"/>
      <c r="K71" s="9"/>
    </row>
    <row r="72" spans="2:11" ht="15.75" thickBot="1" x14ac:dyDescent="0.3">
      <c r="B72" s="8" t="s">
        <v>112</v>
      </c>
      <c r="C72" s="9" t="s">
        <v>116</v>
      </c>
      <c r="D72" s="14">
        <v>32478.066999999999</v>
      </c>
      <c r="E72" s="14">
        <v>87589.664999999994</v>
      </c>
      <c r="F72" s="14">
        <f t="shared" si="5"/>
        <v>87589.664999999994</v>
      </c>
      <c r="G72" s="9">
        <f t="shared" si="3"/>
        <v>100</v>
      </c>
      <c r="H72" s="9">
        <v>70636.399999999994</v>
      </c>
      <c r="I72" s="14">
        <f t="shared" si="4"/>
        <v>80.644674231828603</v>
      </c>
      <c r="J72" s="9">
        <v>14442.520000000033</v>
      </c>
      <c r="K72" s="9">
        <v>5120</v>
      </c>
    </row>
    <row r="73" spans="2:11" ht="15.75" thickBot="1" x14ac:dyDescent="0.3">
      <c r="B73" s="8" t="s">
        <v>132</v>
      </c>
      <c r="C73" s="9">
        <v>340</v>
      </c>
      <c r="D73" s="14">
        <v>82057.490999999995</v>
      </c>
      <c r="E73" s="14">
        <v>72042.642000000007</v>
      </c>
      <c r="F73" s="14">
        <v>77627.600000000006</v>
      </c>
      <c r="G73" s="14">
        <f>F73/E73*100</f>
        <v>107.75229481450721</v>
      </c>
      <c r="H73" s="9">
        <f>44500</f>
        <v>44500</v>
      </c>
      <c r="I73" s="14">
        <f t="shared" si="4"/>
        <v>57.324972046024861</v>
      </c>
      <c r="J73" s="9">
        <f>26440</f>
        <v>26440</v>
      </c>
      <c r="K73" s="9">
        <v>26440</v>
      </c>
    </row>
    <row r="74" spans="2:11" ht="15.75" hidden="1" thickBot="1" x14ac:dyDescent="0.3">
      <c r="B74" s="8" t="s">
        <v>114</v>
      </c>
      <c r="C74" s="9" t="s">
        <v>117</v>
      </c>
      <c r="D74" s="14"/>
      <c r="E74" s="14"/>
      <c r="F74" s="14">
        <f t="shared" si="5"/>
        <v>0</v>
      </c>
      <c r="G74" s="9" t="e">
        <f t="shared" si="3"/>
        <v>#DIV/0!</v>
      </c>
      <c r="H74" s="9"/>
      <c r="I74" s="9" t="e">
        <f t="shared" si="4"/>
        <v>#DIV/0!</v>
      </c>
      <c r="J74" s="9"/>
      <c r="K74" s="9"/>
    </row>
    <row r="75" spans="2:11" ht="15.75" hidden="1" thickBot="1" x14ac:dyDescent="0.3">
      <c r="B75" s="8" t="s">
        <v>115</v>
      </c>
      <c r="C75" s="9" t="s">
        <v>118</v>
      </c>
      <c r="D75" s="14"/>
      <c r="E75" s="14"/>
      <c r="F75" s="14">
        <f t="shared" si="5"/>
        <v>0</v>
      </c>
      <c r="G75" s="9" t="e">
        <f t="shared" si="3"/>
        <v>#DIV/0!</v>
      </c>
      <c r="H75" s="9"/>
      <c r="I75" s="9" t="e">
        <f t="shared" si="4"/>
        <v>#DIV/0!</v>
      </c>
      <c r="J75" s="9"/>
      <c r="K75" s="9"/>
    </row>
    <row r="76" spans="2:11" ht="15.75" hidden="1" thickBot="1" x14ac:dyDescent="0.3">
      <c r="B76" s="8" t="s">
        <v>122</v>
      </c>
      <c r="C76" s="9" t="s">
        <v>119</v>
      </c>
      <c r="D76" s="14"/>
      <c r="E76" s="14"/>
      <c r="F76" s="14">
        <f t="shared" si="5"/>
        <v>0</v>
      </c>
      <c r="G76" s="9" t="e">
        <f t="shared" si="3"/>
        <v>#DIV/0!</v>
      </c>
      <c r="H76" s="9"/>
      <c r="I76" s="9" t="e">
        <f t="shared" si="4"/>
        <v>#DIV/0!</v>
      </c>
      <c r="J76" s="9"/>
      <c r="K76" s="9"/>
    </row>
    <row r="77" spans="2:11" ht="15.75" hidden="1" thickBot="1" x14ac:dyDescent="0.3">
      <c r="B77" s="8" t="s">
        <v>123</v>
      </c>
      <c r="C77" s="9" t="s">
        <v>120</v>
      </c>
      <c r="D77" s="14"/>
      <c r="E77" s="14"/>
      <c r="F77" s="14">
        <f t="shared" si="5"/>
        <v>0</v>
      </c>
      <c r="G77" s="9" t="e">
        <f t="shared" si="3"/>
        <v>#DIV/0!</v>
      </c>
      <c r="H77" s="9"/>
      <c r="I77" s="9" t="e">
        <f t="shared" si="4"/>
        <v>#DIV/0!</v>
      </c>
      <c r="J77" s="9"/>
      <c r="K77" s="9"/>
    </row>
    <row r="78" spans="2:11" ht="26.25" hidden="1" thickBot="1" x14ac:dyDescent="0.3">
      <c r="B78" s="8" t="s">
        <v>113</v>
      </c>
      <c r="C78" s="9" t="s">
        <v>121</v>
      </c>
      <c r="D78" s="14"/>
      <c r="E78" s="14"/>
      <c r="F78" s="14">
        <f t="shared" si="5"/>
        <v>0</v>
      </c>
      <c r="G78" s="9" t="e">
        <f t="shared" si="3"/>
        <v>#DIV/0!</v>
      </c>
      <c r="H78" s="9"/>
      <c r="I78" s="9" t="e">
        <f t="shared" si="4"/>
        <v>#DIV/0!</v>
      </c>
      <c r="J78" s="9"/>
      <c r="K78" s="9"/>
    </row>
    <row r="79" spans="2:11" ht="15.75" thickBot="1" x14ac:dyDescent="0.3">
      <c r="B79" s="8" t="s">
        <v>130</v>
      </c>
      <c r="C79" s="9">
        <v>530</v>
      </c>
      <c r="D79" s="14">
        <v>6774.3649999999998</v>
      </c>
      <c r="E79" s="14">
        <v>2000</v>
      </c>
      <c r="F79" s="14">
        <v>0</v>
      </c>
      <c r="G79" s="9">
        <f t="shared" si="3"/>
        <v>0</v>
      </c>
      <c r="H79" s="9">
        <v>6000</v>
      </c>
      <c r="I79" s="14" t="e">
        <f t="shared" si="4"/>
        <v>#DIV/0!</v>
      </c>
      <c r="J79" s="9">
        <v>1000</v>
      </c>
      <c r="K79" s="9">
        <v>1000</v>
      </c>
    </row>
    <row r="80" spans="2:11" ht="15.75" hidden="1" thickBot="1" x14ac:dyDescent="0.3">
      <c r="B80" s="8"/>
      <c r="C80" s="9"/>
      <c r="D80" s="14"/>
      <c r="E80" s="14"/>
      <c r="F80" s="14"/>
      <c r="G80" s="9"/>
      <c r="H80" s="9"/>
      <c r="I80" s="9"/>
      <c r="J80" s="9"/>
      <c r="K80" s="9"/>
    </row>
    <row r="81" spans="2:11" ht="15.75" hidden="1" thickBot="1" x14ac:dyDescent="0.3">
      <c r="B81" s="8"/>
      <c r="C81" s="9"/>
      <c r="D81" s="14"/>
      <c r="E81" s="14"/>
      <c r="F81" s="14"/>
      <c r="G81" s="9"/>
      <c r="H81" s="9"/>
      <c r="I81" s="9"/>
      <c r="J81" s="9"/>
      <c r="K81" s="9"/>
    </row>
    <row r="82" spans="2:11" ht="15.75" hidden="1" thickBot="1" x14ac:dyDescent="0.3">
      <c r="B82" s="8"/>
      <c r="C82" s="9"/>
      <c r="D82" s="14"/>
      <c r="E82" s="14"/>
      <c r="F82" s="14"/>
      <c r="G82" s="9"/>
      <c r="H82" s="9"/>
      <c r="I82" s="9"/>
      <c r="J82" s="9"/>
      <c r="K82" s="9"/>
    </row>
    <row r="83" spans="2:11" ht="15.75" hidden="1" thickBot="1" x14ac:dyDescent="0.3">
      <c r="B83" s="8"/>
      <c r="C83" s="9"/>
      <c r="D83" s="14"/>
      <c r="E83" s="14"/>
      <c r="F83" s="14"/>
      <c r="G83" s="9"/>
      <c r="H83" s="9"/>
      <c r="I83" s="9"/>
      <c r="J83" s="9"/>
      <c r="K83" s="9"/>
    </row>
    <row r="84" spans="2:11" ht="15.75" hidden="1" thickBot="1" x14ac:dyDescent="0.3">
      <c r="B84" s="8"/>
      <c r="C84" s="9"/>
      <c r="D84" s="14"/>
      <c r="E84" s="14"/>
      <c r="F84" s="14"/>
      <c r="G84" s="9"/>
      <c r="H84" s="9"/>
      <c r="I84" s="9"/>
      <c r="J84" s="9"/>
      <c r="K84" s="9"/>
    </row>
    <row r="85" spans="2:11" ht="15.75" hidden="1" thickBot="1" x14ac:dyDescent="0.3">
      <c r="B85" s="8"/>
      <c r="C85" s="9"/>
      <c r="D85" s="14"/>
      <c r="E85" s="14"/>
      <c r="F85" s="14"/>
      <c r="G85" s="9"/>
      <c r="H85" s="9"/>
      <c r="I85" s="9"/>
      <c r="J85" s="9"/>
      <c r="K85" s="9"/>
    </row>
    <row r="86" spans="2:11" ht="15.75" hidden="1" thickBot="1" x14ac:dyDescent="0.3">
      <c r="B86" s="8"/>
      <c r="C86" s="9"/>
      <c r="D86" s="14"/>
      <c r="E86" s="14"/>
      <c r="F86" s="14"/>
      <c r="G86" s="9"/>
      <c r="H86" s="9"/>
      <c r="I86" s="9"/>
      <c r="J86" s="9"/>
      <c r="K86" s="9"/>
    </row>
    <row r="87" spans="2:11" ht="15.75" hidden="1" thickBot="1" x14ac:dyDescent="0.3">
      <c r="B87" s="8"/>
      <c r="C87" s="9"/>
      <c r="D87" s="14"/>
      <c r="E87" s="14"/>
      <c r="F87" s="14"/>
      <c r="G87" s="9"/>
      <c r="H87" s="9"/>
      <c r="I87" s="9"/>
      <c r="J87" s="9"/>
      <c r="K87" s="9"/>
    </row>
    <row r="88" spans="2:11" ht="15.75" hidden="1" thickBot="1" x14ac:dyDescent="0.3">
      <c r="B88" s="8"/>
      <c r="C88" s="9"/>
      <c r="D88" s="14"/>
      <c r="E88" s="14"/>
      <c r="F88" s="14"/>
      <c r="G88" s="9"/>
      <c r="H88" s="9"/>
      <c r="I88" s="9"/>
      <c r="J88" s="9"/>
      <c r="K88" s="9"/>
    </row>
    <row r="89" spans="2:11" ht="15.75" hidden="1" thickBot="1" x14ac:dyDescent="0.3">
      <c r="B89" s="8"/>
      <c r="C89" s="9"/>
      <c r="D89" s="14"/>
      <c r="E89" s="14"/>
      <c r="F89" s="14"/>
      <c r="G89" s="9"/>
      <c r="H89" s="9"/>
      <c r="I89" s="9"/>
      <c r="J89" s="9"/>
      <c r="K89" s="9"/>
    </row>
    <row r="90" spans="2:11" ht="15.75" hidden="1" thickBot="1" x14ac:dyDescent="0.3">
      <c r="B90" s="8"/>
      <c r="C90" s="9"/>
      <c r="D90" s="14"/>
      <c r="E90" s="14"/>
      <c r="F90" s="14"/>
      <c r="G90" s="9"/>
      <c r="H90" s="9"/>
      <c r="I90" s="9"/>
      <c r="J90" s="9"/>
      <c r="K90" s="9"/>
    </row>
    <row r="91" spans="2:11" ht="15.75" hidden="1" thickBot="1" x14ac:dyDescent="0.3">
      <c r="B91" s="8"/>
      <c r="C91" s="9"/>
      <c r="D91" s="14"/>
      <c r="E91" s="14"/>
      <c r="F91" s="14"/>
      <c r="G91" s="9"/>
      <c r="H91" s="9"/>
      <c r="I91" s="9"/>
      <c r="J91" s="9"/>
      <c r="K91" s="9"/>
    </row>
    <row r="92" spans="2:11" ht="15.75" hidden="1" thickBot="1" x14ac:dyDescent="0.3">
      <c r="B92" s="8"/>
      <c r="C92" s="9"/>
      <c r="D92" s="14"/>
      <c r="E92" s="14"/>
      <c r="F92" s="14"/>
      <c r="G92" s="9"/>
      <c r="H92" s="9"/>
      <c r="I92" s="9"/>
      <c r="J92" s="9"/>
      <c r="K92" s="9"/>
    </row>
    <row r="93" spans="2:11" ht="15.75" hidden="1" thickBot="1" x14ac:dyDescent="0.3">
      <c r="B93" s="8"/>
      <c r="C93" s="9"/>
      <c r="D93" s="14"/>
      <c r="E93" s="14"/>
      <c r="F93" s="14"/>
      <c r="G93" s="9"/>
      <c r="H93" s="9"/>
      <c r="I93" s="9"/>
      <c r="J93" s="9"/>
      <c r="K93" s="9"/>
    </row>
    <row r="94" spans="2:11" ht="15.75" hidden="1" thickBot="1" x14ac:dyDescent="0.3">
      <c r="B94" s="8"/>
      <c r="C94" s="9"/>
      <c r="D94" s="14"/>
      <c r="E94" s="14"/>
      <c r="F94" s="14"/>
      <c r="G94" s="9"/>
      <c r="H94" s="9"/>
      <c r="I94" s="9"/>
      <c r="J94" s="9"/>
      <c r="K94" s="9"/>
    </row>
    <row r="95" spans="2:11" ht="15.75" hidden="1" thickBot="1" x14ac:dyDescent="0.3">
      <c r="B95" s="8"/>
      <c r="C95" s="9"/>
      <c r="D95" s="14"/>
      <c r="E95" s="14"/>
      <c r="F95" s="14"/>
      <c r="G95" s="9"/>
      <c r="H95" s="9"/>
      <c r="I95" s="9"/>
      <c r="J95" s="9"/>
      <c r="K95" s="9"/>
    </row>
    <row r="96" spans="2:11" ht="15.75" hidden="1" thickBot="1" x14ac:dyDescent="0.3">
      <c r="B96" s="8"/>
      <c r="C96" s="9"/>
      <c r="D96" s="14"/>
      <c r="E96" s="14"/>
      <c r="F96" s="14"/>
      <c r="G96" s="9"/>
      <c r="H96" s="9"/>
      <c r="I96" s="9"/>
      <c r="J96" s="9"/>
      <c r="K96" s="9"/>
    </row>
    <row r="97" spans="2:11" ht="15.75" hidden="1" thickBot="1" x14ac:dyDescent="0.3">
      <c r="B97" s="8"/>
      <c r="C97" s="9"/>
      <c r="D97" s="14"/>
      <c r="E97" s="14"/>
      <c r="F97" s="14"/>
      <c r="G97" s="9"/>
      <c r="H97" s="9"/>
      <c r="I97" s="9"/>
      <c r="J97" s="9"/>
      <c r="K97" s="9"/>
    </row>
    <row r="98" spans="2:11" ht="15.75" hidden="1" thickBot="1" x14ac:dyDescent="0.3">
      <c r="B98" s="8"/>
      <c r="C98" s="9"/>
      <c r="D98" s="14"/>
      <c r="E98" s="14"/>
      <c r="F98" s="14"/>
      <c r="G98" s="9"/>
      <c r="H98" s="9"/>
      <c r="I98" s="9"/>
      <c r="J98" s="9"/>
      <c r="K98" s="9"/>
    </row>
    <row r="99" spans="2:11" ht="15.75" hidden="1" thickBot="1" x14ac:dyDescent="0.3">
      <c r="B99" s="8"/>
      <c r="C99" s="9"/>
      <c r="D99" s="14"/>
      <c r="E99" s="14"/>
      <c r="F99" s="14"/>
      <c r="G99" s="9"/>
      <c r="H99" s="9"/>
      <c r="I99" s="9"/>
      <c r="J99" s="9"/>
      <c r="K99" s="9"/>
    </row>
    <row r="100" spans="2:11" ht="15.75" hidden="1" thickBot="1" x14ac:dyDescent="0.3">
      <c r="B100" s="8"/>
      <c r="C100" s="9"/>
      <c r="D100" s="14"/>
      <c r="E100" s="14"/>
      <c r="F100" s="14"/>
      <c r="G100" s="9"/>
      <c r="H100" s="9"/>
      <c r="I100" s="9"/>
      <c r="J100" s="9"/>
      <c r="K100" s="9"/>
    </row>
    <row r="101" spans="2:11" ht="15.75" hidden="1" thickBot="1" x14ac:dyDescent="0.3">
      <c r="B101" s="8"/>
      <c r="C101" s="9"/>
      <c r="D101" s="14"/>
      <c r="E101" s="14"/>
      <c r="F101" s="14"/>
      <c r="G101" s="9"/>
      <c r="H101" s="9"/>
      <c r="I101" s="9"/>
      <c r="J101" s="9"/>
      <c r="K101" s="9"/>
    </row>
    <row r="102" spans="2:11" ht="15.75" hidden="1" thickBot="1" x14ac:dyDescent="0.3">
      <c r="B102" s="8"/>
      <c r="C102" s="9"/>
      <c r="D102" s="14"/>
      <c r="E102" s="14"/>
      <c r="F102" s="14"/>
      <c r="G102" s="9"/>
      <c r="H102" s="9"/>
      <c r="I102" s="9"/>
      <c r="J102" s="9"/>
      <c r="K102" s="9"/>
    </row>
    <row r="103" spans="2:11" ht="15.75" hidden="1" thickBot="1" x14ac:dyDescent="0.3">
      <c r="B103" s="8"/>
      <c r="C103" s="9"/>
      <c r="D103" s="14"/>
      <c r="E103" s="14"/>
      <c r="F103" s="14"/>
      <c r="G103" s="9"/>
      <c r="H103" s="9"/>
      <c r="I103" s="9"/>
      <c r="J103" s="9"/>
      <c r="K103" s="9"/>
    </row>
    <row r="104" spans="2:11" ht="15.75" hidden="1" thickBot="1" x14ac:dyDescent="0.3">
      <c r="B104" s="8"/>
      <c r="C104" s="9"/>
      <c r="D104" s="14"/>
      <c r="E104" s="14"/>
      <c r="F104" s="14"/>
      <c r="G104" s="9"/>
      <c r="H104" s="9"/>
      <c r="I104" s="9"/>
      <c r="J104" s="9"/>
      <c r="K104" s="9"/>
    </row>
    <row r="105" spans="2:11" ht="15.75" hidden="1" thickBot="1" x14ac:dyDescent="0.3">
      <c r="B105" s="8"/>
      <c r="C105" s="9"/>
      <c r="D105" s="14"/>
      <c r="E105" s="14"/>
      <c r="F105" s="14"/>
      <c r="G105" s="9"/>
      <c r="H105" s="9"/>
      <c r="I105" s="9"/>
      <c r="J105" s="9"/>
      <c r="K105" s="9"/>
    </row>
    <row r="106" spans="2:11" ht="15.75" thickBot="1" x14ac:dyDescent="0.3">
      <c r="B106" s="8" t="s">
        <v>81</v>
      </c>
      <c r="C106" s="9"/>
      <c r="D106" s="14">
        <f>D6-D42</f>
        <v>13728.789000000106</v>
      </c>
      <c r="E106" s="14">
        <f>E6-E42</f>
        <v>-26032.679999999935</v>
      </c>
      <c r="F106" s="14">
        <f t="shared" ref="E106:K106" si="7">F6-F42</f>
        <v>-26032.679999999935</v>
      </c>
      <c r="G106" s="14"/>
      <c r="H106" s="14">
        <f t="shared" si="7"/>
        <v>0</v>
      </c>
      <c r="I106" s="14"/>
      <c r="J106" s="14">
        <f t="shared" si="7"/>
        <v>0</v>
      </c>
      <c r="K106" s="14">
        <f t="shared" si="7"/>
        <v>0</v>
      </c>
    </row>
    <row r="108" spans="2:11" x14ac:dyDescent="0.25">
      <c r="H108" s="7"/>
      <c r="I108" s="7"/>
      <c r="J108" s="7"/>
      <c r="K108" s="7"/>
    </row>
    <row r="109" spans="2:11" x14ac:dyDescent="0.25">
      <c r="B109" s="21" t="s">
        <v>83</v>
      </c>
      <c r="C109" s="21"/>
      <c r="D109" s="21"/>
      <c r="E109" s="21"/>
      <c r="F109" s="21"/>
      <c r="G109" s="21"/>
      <c r="H109" s="21"/>
      <c r="I109" s="21"/>
      <c r="J109" s="21"/>
      <c r="K109" s="21"/>
    </row>
  </sheetData>
  <mergeCells count="2">
    <mergeCell ref="B2:K2"/>
    <mergeCell ref="B109:K109"/>
  </mergeCells>
  <hyperlinks>
    <hyperlink ref="B42" location="P611" display="P611"/>
  </hyperlinks>
  <pageMargins left="0.7" right="0.7" top="0.75" bottom="0.75" header="0.3" footer="0.3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Сыргалай</dc:creator>
  <cp:lastModifiedBy>SYRGALAY</cp:lastModifiedBy>
  <cp:lastPrinted>2022-11-10T10:01:06Z</cp:lastPrinted>
  <dcterms:created xsi:type="dcterms:W3CDTF">2021-11-10T02:52:21Z</dcterms:created>
  <dcterms:modified xsi:type="dcterms:W3CDTF">2023-11-09T09:37:13Z</dcterms:modified>
</cp:coreProperties>
</file>